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465" activeTab="9"/>
  </bookViews>
  <sheets>
    <sheet name="本级收入" sheetId="2" r:id="rId1"/>
    <sheet name="本级支出" sheetId="17" r:id="rId2"/>
    <sheet name="一般收支平衡表" sheetId="19" r:id="rId3"/>
    <sheet name="一般债券安排情况" sheetId="6" r:id="rId4"/>
    <sheet name="提前下达一般转移支付" sheetId="22" r:id="rId5"/>
    <sheet name="本级基金收入" sheetId="8" r:id="rId6"/>
    <sheet name="基金支出" sheetId="18" r:id="rId7"/>
    <sheet name="基金平衡表" sheetId="21" r:id="rId8"/>
    <sheet name="专债安排情况" sheetId="12" r:id="rId9"/>
    <sheet name="提前下达政府性基金" sheetId="23" r:id="rId10"/>
    <sheet name="财力性转移支付增量安排情况表" sheetId="24"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___2005年8月取数查询_查询_交叉表" localSheetId="10">[1]人员职务!#REF!</definedName>
    <definedName name="______2005年8月取数查询_查询_交叉表" localSheetId="8">[1]人员职务!#REF!</definedName>
    <definedName name="______2005年8月取数查询_查询_交叉表">[1]人员职务!#REF!</definedName>
    <definedName name="______s1" localSheetId="10">#REF!</definedName>
    <definedName name="______s1" localSheetId="8">#REF!</definedName>
    <definedName name="______s1">#REF!</definedName>
    <definedName name="_____2005年8月取数查询_查询_交叉表" localSheetId="10">[2]人员职务!#REF!</definedName>
    <definedName name="_____2005年8月取数查询_查询_交叉表" localSheetId="8">[2]人员职务!#REF!</definedName>
    <definedName name="_____2005年8月取数查询_查询_交叉表">[2]人员职务!#REF!</definedName>
    <definedName name="_____s1" localSheetId="10">#REF!</definedName>
    <definedName name="_____s1" localSheetId="8">#REF!</definedName>
    <definedName name="_____s1">#REF!</definedName>
    <definedName name="___2005年8月取数查询_查询_交叉表" localSheetId="10">[3]人员职务!#REF!</definedName>
    <definedName name="___2005年8月取数查询_查询_交叉表" localSheetId="8">[3]人员职务!#REF!</definedName>
    <definedName name="___2005年8月取数查询_查询_交叉表">[3]人员职务!#REF!</definedName>
    <definedName name="___s1" localSheetId="10">#REF!</definedName>
    <definedName name="___s1" localSheetId="8">#REF!</definedName>
    <definedName name="___s1">#REF!</definedName>
    <definedName name="__2005年8月取数查询_查询_交叉表" localSheetId="10">[4]人员职务!#REF!</definedName>
    <definedName name="__2005年8月取数查询_查询_交叉表" localSheetId="8">[4]人员职务!#REF!</definedName>
    <definedName name="__2005年8月取数查询_查询_交叉表">[4]人员职务!#REF!</definedName>
    <definedName name="__s1" localSheetId="10">#REF!</definedName>
    <definedName name="__s1" localSheetId="8">#REF!</definedName>
    <definedName name="__s1">#REF!</definedName>
    <definedName name="_12_2005年8月取数查询_查询_交叉表" localSheetId="10">[5]人员职务!#REF!</definedName>
    <definedName name="_12_2005年8月取数查询_查询_交叉表" localSheetId="8">[5]人员职务!#REF!</definedName>
    <definedName name="_12_2005年8月取数查询_查询_交叉表">[5]人员职务!#REF!</definedName>
    <definedName name="_2005年8月取数查询_查询_交叉表" localSheetId="10">[6]人员职务!#REF!</definedName>
    <definedName name="_2005年8月取数查询_查询_交叉表" localSheetId="8">[6]人员职务!#REF!</definedName>
    <definedName name="_2005年8月取数查询_查询_交叉表">[6]人员职务!#REF!</definedName>
    <definedName name="_22s1_" localSheetId="10">#REF!</definedName>
    <definedName name="_22s1_" localSheetId="8">#REF!</definedName>
    <definedName name="_22s1_">#REF!</definedName>
    <definedName name="_xlnm._FilterDatabase" localSheetId="5" hidden="1">本级基金收入!$A$4:$J$44</definedName>
    <definedName name="_xlnm._FilterDatabase" localSheetId="1" hidden="1">本级支出!$A$3:$L$28</definedName>
    <definedName name="_xlnm._FilterDatabase" localSheetId="6" hidden="1">基金支出!$A$4:$D$61</definedName>
    <definedName name="_Order1" hidden="1">255</definedName>
    <definedName name="_Order2" hidden="1">255</definedName>
    <definedName name="_s1" localSheetId="10">#REF!</definedName>
    <definedName name="_s1" localSheetId="8">#REF!</definedName>
    <definedName name="_s1">#REF!</definedName>
    <definedName name="BM8_SelectZBM.BM8_ZBMChangeKMM" localSheetId="10">[7]!BM8_SelectZBM.BM8_ZBMChangeKMM</definedName>
    <definedName name="BM8_SelectZBM.BM8_ZBMChangeKMM" localSheetId="8">[7]!BM8_SelectZBM.BM8_ZBMChangeKMM</definedName>
    <definedName name="BM8_SelectZBM.BM8_ZBMChangeKMM">[7]!BM8_SelectZBM.BM8_ZBMChangeKMM</definedName>
    <definedName name="BM8_SelectZBM.BM8_ZBMminusOption" localSheetId="10">[7]!BM8_SelectZBM.BM8_ZBMminusOption</definedName>
    <definedName name="BM8_SelectZBM.BM8_ZBMminusOption" localSheetId="8">[7]!BM8_SelectZBM.BM8_ZBMminusOption</definedName>
    <definedName name="BM8_SelectZBM.BM8_ZBMminusOption">[7]!BM8_SelectZBM.BM8_ZBMminusOption</definedName>
    <definedName name="BM8_SelectZBM.BM8_ZBMSumOption" localSheetId="10">[7]!BM8_SelectZBM.BM8_ZBMSumOption</definedName>
    <definedName name="BM8_SelectZBM.BM8_ZBMSumOption" localSheetId="8">[7]!BM8_SelectZBM.BM8_ZBMSumOption</definedName>
    <definedName name="BM8_SelectZBM.BM8_ZBMSumOption">[7]!BM8_SelectZBM.BM8_ZBMSumOption</definedName>
    <definedName name="_xlnm.Database" localSheetId="10" hidden="1">#REF!</definedName>
    <definedName name="_xlnm.Database" localSheetId="8" hidden="1">#REF!</definedName>
    <definedName name="_xlnm.Database" hidden="1">#REF!</definedName>
    <definedName name="gxxe2003">[8]P1012001!$A$6:$E$117</definedName>
    <definedName name="_xlnm.Print_Area" localSheetId="5">本级基金收入!$A$1:$D$44</definedName>
    <definedName name="_xlnm.Print_Area" localSheetId="0">本级收入!$A$1:$F$33</definedName>
    <definedName name="_xlnm.Print_Area" localSheetId="1">本级支出!$A$1:$L$28</definedName>
    <definedName name="_xlnm.Print_Area" localSheetId="10">财力性转移支付增量安排情况表!$A$1:$G$16</definedName>
    <definedName name="_xlnm.Print_Area" localSheetId="7">基金平衡表!$A$1:$H$17</definedName>
    <definedName name="_xlnm.Print_Area" localSheetId="9">提前下达政府性基金!$A$1:$H$10</definedName>
    <definedName name="_xlnm.Print_Area" localSheetId="2">一般收支平衡表!$A$1:$H$20</definedName>
    <definedName name="_xlnm.Print_Area" localSheetId="3">一般债券安排情况!$A$1:$D$20</definedName>
    <definedName name="_xlnm.Print_Area" localSheetId="8">专债安排情况!$A$1:$C$6</definedName>
    <definedName name="_xlnm.Print_Area">#REF!</definedName>
    <definedName name="_xlnm.Print_Titles" localSheetId="5">本级基金收入!$1:$4</definedName>
    <definedName name="_xlnm.Print_Titles" localSheetId="0">本级收入!$2:$5</definedName>
    <definedName name="_xlnm.Print_Titles" localSheetId="6">基金支出!$1:$4</definedName>
    <definedName name="_xlnm.Print_Titles" localSheetId="4">提前下达一般转移支付!$1:$3</definedName>
    <definedName name="_xlnm.Print_Titles" localSheetId="8">专债安排情况!#REF!</definedName>
    <definedName name="表三1" localSheetId="10">[6]人员职务!#REF!</definedName>
    <definedName name="表三1" localSheetId="8">[6]人员职务!#REF!</definedName>
    <definedName name="表三1">[6]人员职务!#REF!</definedName>
    <definedName name="表十六" localSheetId="10">#REF!</definedName>
    <definedName name="表十六" localSheetId="8">#REF!</definedName>
    <definedName name="表十六">#REF!</definedName>
    <definedName name="地区名称" localSheetId="10">#REF!</definedName>
    <definedName name="地区名称" localSheetId="8">#REF!</definedName>
    <definedName name="地区名称">#REF!</definedName>
    <definedName name="汇率" localSheetId="10">#REF!</definedName>
    <definedName name="汇率" localSheetId="8">#REF!</definedName>
    <definedName name="汇率">#REF!</definedName>
    <definedName name="生产列1" localSheetId="10">#REF!</definedName>
    <definedName name="生产列1" localSheetId="8">#REF!</definedName>
    <definedName name="生产列1">#REF!</definedName>
    <definedName name="生产列11" localSheetId="10">#REF!</definedName>
    <definedName name="生产列11" localSheetId="8">#REF!</definedName>
    <definedName name="生产列11">#REF!</definedName>
    <definedName name="生产列15" localSheetId="10">#REF!</definedName>
    <definedName name="生产列15" localSheetId="8">#REF!</definedName>
    <definedName name="生产列15">#REF!</definedName>
    <definedName name="生产列16" localSheetId="10">#REF!</definedName>
    <definedName name="生产列16" localSheetId="8">#REF!</definedName>
    <definedName name="生产列16">#REF!</definedName>
    <definedName name="生产列17" localSheetId="10">#REF!</definedName>
    <definedName name="生产列17" localSheetId="8">#REF!</definedName>
    <definedName name="生产列17">#REF!</definedName>
    <definedName name="生产列19" localSheetId="10">#REF!</definedName>
    <definedName name="生产列19" localSheetId="8">#REF!</definedName>
    <definedName name="生产列19">#REF!</definedName>
    <definedName name="生产列2" localSheetId="10">#REF!</definedName>
    <definedName name="生产列2" localSheetId="8">#REF!</definedName>
    <definedName name="生产列2">#REF!</definedName>
    <definedName name="生产列20" localSheetId="10">#REF!</definedName>
    <definedName name="生产列20" localSheetId="8">#REF!</definedName>
    <definedName name="生产列20">#REF!</definedName>
    <definedName name="生产列3" localSheetId="10">#REF!</definedName>
    <definedName name="生产列3" localSheetId="8">#REF!</definedName>
    <definedName name="生产列3">#REF!</definedName>
    <definedName name="生产列4" localSheetId="10">#REF!</definedName>
    <definedName name="生产列4" localSheetId="8">#REF!</definedName>
    <definedName name="生产列4">#REF!</definedName>
    <definedName name="生产列5" localSheetId="10">#REF!</definedName>
    <definedName name="生产列5" localSheetId="8">#REF!</definedName>
    <definedName name="生产列5">#REF!</definedName>
    <definedName name="生产列6" localSheetId="10">#REF!</definedName>
    <definedName name="生产列6" localSheetId="8">#REF!</definedName>
    <definedName name="生产列6">#REF!</definedName>
    <definedName name="生产列7" localSheetId="10">#REF!</definedName>
    <definedName name="生产列7" localSheetId="8">#REF!</definedName>
    <definedName name="生产列7">#REF!</definedName>
    <definedName name="生产列8" localSheetId="10">#REF!</definedName>
    <definedName name="生产列8" localSheetId="8">#REF!</definedName>
    <definedName name="生产列8">#REF!</definedName>
    <definedName name="生产列9" localSheetId="10">#REF!</definedName>
    <definedName name="生产列9" localSheetId="8">#REF!</definedName>
    <definedName name="生产列9">#REF!</definedName>
    <definedName name="生产期" localSheetId="10">#REF!</definedName>
    <definedName name="生产期" localSheetId="8">#REF!</definedName>
    <definedName name="生产期">#REF!</definedName>
    <definedName name="生产期1" localSheetId="10">#REF!</definedName>
    <definedName name="生产期1" localSheetId="8">#REF!</definedName>
    <definedName name="生产期1">#REF!</definedName>
    <definedName name="生产期11" localSheetId="10">#REF!</definedName>
    <definedName name="生产期11" localSheetId="8">#REF!</definedName>
    <definedName name="生产期11">#REF!</definedName>
    <definedName name="生产期15" localSheetId="10">#REF!</definedName>
    <definedName name="生产期15" localSheetId="8">#REF!</definedName>
    <definedName name="生产期15">#REF!</definedName>
    <definedName name="生产期16" localSheetId="10">#REF!</definedName>
    <definedName name="生产期16" localSheetId="8">#REF!</definedName>
    <definedName name="生产期16">#REF!</definedName>
    <definedName name="生产期17" localSheetId="10">#REF!</definedName>
    <definedName name="生产期17" localSheetId="8">#REF!</definedName>
    <definedName name="生产期17">#REF!</definedName>
    <definedName name="生产期19" localSheetId="10">#REF!</definedName>
    <definedName name="生产期19" localSheetId="8">#REF!</definedName>
    <definedName name="生产期19">#REF!</definedName>
    <definedName name="生产期2" localSheetId="10">#REF!</definedName>
    <definedName name="生产期2" localSheetId="8">#REF!</definedName>
    <definedName name="生产期2">#REF!</definedName>
    <definedName name="生产期20" localSheetId="10">#REF!</definedName>
    <definedName name="生产期20" localSheetId="8">#REF!</definedName>
    <definedName name="生产期20">#REF!</definedName>
    <definedName name="生产期3" localSheetId="10">#REF!</definedName>
    <definedName name="生产期3" localSheetId="8">#REF!</definedName>
    <definedName name="生产期3">#REF!</definedName>
    <definedName name="生产期4" localSheetId="10">#REF!</definedName>
    <definedName name="生产期4" localSheetId="8">#REF!</definedName>
    <definedName name="生产期4">#REF!</definedName>
    <definedName name="生产期5" localSheetId="10">#REF!</definedName>
    <definedName name="生产期5" localSheetId="8">#REF!</definedName>
    <definedName name="生产期5">#REF!</definedName>
    <definedName name="生产期6" localSheetId="10">#REF!</definedName>
    <definedName name="生产期6" localSheetId="8">#REF!</definedName>
    <definedName name="生产期6">#REF!</definedName>
    <definedName name="生产期7" localSheetId="10">#REF!</definedName>
    <definedName name="生产期7" localSheetId="8">#REF!</definedName>
    <definedName name="生产期7">#REF!</definedName>
    <definedName name="生产期8" localSheetId="10">#REF!</definedName>
    <definedName name="生产期8" localSheetId="8">#REF!</definedName>
    <definedName name="生产期8">#REF!</definedName>
    <definedName name="生产期9" localSheetId="10">#REF!</definedName>
    <definedName name="生产期9" localSheetId="8">#REF!</definedName>
    <definedName name="生产期9">#REF!</definedName>
    <definedName name="生产日期" localSheetId="10">#REF!</definedName>
    <definedName name="生产日期" localSheetId="8">#REF!</definedName>
    <definedName name="生产日期">#REF!</definedName>
    <definedName name="十六" localSheetId="10">[3]人员职务!#REF!</definedName>
    <definedName name="十六" localSheetId="8">[3]人员职务!#REF!</definedName>
    <definedName name="十六">[3]人员职务!#REF!</definedName>
  </definedNames>
  <calcPr calcId="125725"/>
</workbook>
</file>

<file path=xl/calcChain.xml><?xml version="1.0" encoding="utf-8"?>
<calcChain xmlns="http://schemas.openxmlformats.org/spreadsheetml/2006/main">
  <c r="F28" i="17"/>
  <c r="D13" i="19"/>
  <c r="D18"/>
  <c r="I5" i="17"/>
  <c r="I7"/>
  <c r="G7" i="21"/>
  <c r="C42" i="18"/>
  <c r="I12" i="17"/>
  <c r="G4" i="24"/>
  <c r="H4" i="23"/>
  <c r="H16" i="21"/>
  <c r="D15"/>
  <c r="C15"/>
  <c r="H14"/>
  <c r="D14"/>
  <c r="C14"/>
  <c r="B14"/>
  <c r="D13"/>
  <c r="H12"/>
  <c r="D12"/>
  <c r="B12"/>
  <c r="G11"/>
  <c r="F11"/>
  <c r="H11" s="1"/>
  <c r="C11"/>
  <c r="B11"/>
  <c r="H10"/>
  <c r="D10"/>
  <c r="H9"/>
  <c r="D9"/>
  <c r="B8"/>
  <c r="B17" s="1"/>
  <c r="H7"/>
  <c r="D7"/>
  <c r="H6"/>
  <c r="D6"/>
  <c r="H5"/>
  <c r="H4" s="1"/>
  <c r="D5"/>
  <c r="G4"/>
  <c r="G17" s="1"/>
  <c r="F4"/>
  <c r="F17" s="1"/>
  <c r="D4"/>
  <c r="D60" i="18"/>
  <c r="D59"/>
  <c r="D58"/>
  <c r="C58"/>
  <c r="B58"/>
  <c r="D57"/>
  <c r="D56"/>
  <c r="D55"/>
  <c r="D54"/>
  <c r="C53"/>
  <c r="C52" s="1"/>
  <c r="D52" s="1"/>
  <c r="B52"/>
  <c r="D50"/>
  <c r="D49"/>
  <c r="D48"/>
  <c r="D47"/>
  <c r="C47"/>
  <c r="B47"/>
  <c r="D46"/>
  <c r="D45"/>
  <c r="D44"/>
  <c r="C44"/>
  <c r="C43"/>
  <c r="D43" s="1"/>
  <c r="D42"/>
  <c r="B41"/>
  <c r="D40"/>
  <c r="C39"/>
  <c r="B39"/>
  <c r="D38"/>
  <c r="D37"/>
  <c r="D36"/>
  <c r="D35"/>
  <c r="D34"/>
  <c r="D33"/>
  <c r="D32"/>
  <c r="D31"/>
  <c r="C31"/>
  <c r="B31"/>
  <c r="D30"/>
  <c r="D29"/>
  <c r="D28"/>
  <c r="C27"/>
  <c r="B27"/>
  <c r="D27" s="1"/>
  <c r="D26"/>
  <c r="D25"/>
  <c r="D24"/>
  <c r="D23"/>
  <c r="D22"/>
  <c r="D21"/>
  <c r="D20"/>
  <c r="D19"/>
  <c r="D18"/>
  <c r="D17"/>
  <c r="C16"/>
  <c r="B16"/>
  <c r="D15"/>
  <c r="D14"/>
  <c r="C13"/>
  <c r="D13" s="1"/>
  <c r="B13"/>
  <c r="D12"/>
  <c r="D11"/>
  <c r="D10"/>
  <c r="C9"/>
  <c r="B9"/>
  <c r="D8"/>
  <c r="D7"/>
  <c r="D6"/>
  <c r="C5"/>
  <c r="B5"/>
  <c r="D5" s="1"/>
  <c r="D43" i="8"/>
  <c r="D42"/>
  <c r="D41"/>
  <c r="D40"/>
  <c r="D39"/>
  <c r="D38"/>
  <c r="D37"/>
  <c r="D36"/>
  <c r="C35"/>
  <c r="B35"/>
  <c r="D33"/>
  <c r="D32"/>
  <c r="D31"/>
  <c r="D30"/>
  <c r="D29"/>
  <c r="D28"/>
  <c r="D27"/>
  <c r="D26"/>
  <c r="C25"/>
  <c r="D25" s="1"/>
  <c r="B25"/>
  <c r="D24"/>
  <c r="D23"/>
  <c r="D22"/>
  <c r="D21"/>
  <c r="D20"/>
  <c r="D19"/>
  <c r="D18"/>
  <c r="C17"/>
  <c r="B17"/>
  <c r="D16"/>
  <c r="D15"/>
  <c r="D14"/>
  <c r="D13"/>
  <c r="D12"/>
  <c r="D11"/>
  <c r="C10"/>
  <c r="B10"/>
  <c r="D9"/>
  <c r="D8"/>
  <c r="D7"/>
  <c r="D6"/>
  <c r="D5"/>
  <c r="E91" i="22"/>
  <c r="H22" i="17" s="1"/>
  <c r="E89" i="22"/>
  <c r="H21" i="17" s="1"/>
  <c r="D21" s="1"/>
  <c r="L21" s="1"/>
  <c r="O21" s="1"/>
  <c r="E87" i="22"/>
  <c r="H17" i="17" s="1"/>
  <c r="D17" s="1"/>
  <c r="L17" s="1"/>
  <c r="O17" s="1"/>
  <c r="E84" i="22"/>
  <c r="H15" i="17" s="1"/>
  <c r="D15" s="1"/>
  <c r="L15" s="1"/>
  <c r="O15" s="1"/>
  <c r="E69" i="22"/>
  <c r="H14" i="17" s="1"/>
  <c r="E64" i="22"/>
  <c r="H12" i="17" s="1"/>
  <c r="D12" s="1"/>
  <c r="L12" s="1"/>
  <c r="O12" s="1"/>
  <c r="E50" i="22"/>
  <c r="H11" i="17" s="1"/>
  <c r="E37" i="22"/>
  <c r="E30"/>
  <c r="H9" i="17" s="1"/>
  <c r="E28" i="22"/>
  <c r="H8" i="17" s="1"/>
  <c r="E13" i="22"/>
  <c r="E10"/>
  <c r="E5"/>
  <c r="H5" i="17" s="1"/>
  <c r="D4" i="6"/>
  <c r="H19" i="19"/>
  <c r="H18"/>
  <c r="H17"/>
  <c r="D17"/>
  <c r="H16"/>
  <c r="D16"/>
  <c r="H15"/>
  <c r="C15"/>
  <c r="B15"/>
  <c r="H14"/>
  <c r="B14"/>
  <c r="D14" s="1"/>
  <c r="H12"/>
  <c r="D12"/>
  <c r="H11"/>
  <c r="D11"/>
  <c r="D10"/>
  <c r="F9"/>
  <c r="D9"/>
  <c r="H8"/>
  <c r="G8"/>
  <c r="C8"/>
  <c r="D8" s="1"/>
  <c r="G7"/>
  <c r="H7" s="1"/>
  <c r="C7"/>
  <c r="D7" s="1"/>
  <c r="B7"/>
  <c r="G6"/>
  <c r="H6" s="1"/>
  <c r="D6"/>
  <c r="F5"/>
  <c r="F4" s="1"/>
  <c r="F20" s="1"/>
  <c r="B5"/>
  <c r="N28" i="17"/>
  <c r="K28"/>
  <c r="J28"/>
  <c r="G28"/>
  <c r="C28"/>
  <c r="O27"/>
  <c r="D26"/>
  <c r="L26" s="1"/>
  <c r="O26" s="1"/>
  <c r="L25"/>
  <c r="O25" s="1"/>
  <c r="D25"/>
  <c r="L24"/>
  <c r="O24" s="1"/>
  <c r="D24"/>
  <c r="L23"/>
  <c r="O23" s="1"/>
  <c r="D23"/>
  <c r="E22"/>
  <c r="L20"/>
  <c r="O20" s="1"/>
  <c r="D20"/>
  <c r="D19"/>
  <c r="L19" s="1"/>
  <c r="O19" s="1"/>
  <c r="L18"/>
  <c r="O18" s="1"/>
  <c r="D18"/>
  <c r="D16"/>
  <c r="L16" s="1"/>
  <c r="O16" s="1"/>
  <c r="E14"/>
  <c r="D13"/>
  <c r="L13" s="1"/>
  <c r="O13" s="1"/>
  <c r="E12"/>
  <c r="E11"/>
  <c r="H10"/>
  <c r="D10" s="1"/>
  <c r="L10" s="1"/>
  <c r="O10" s="1"/>
  <c r="E10"/>
  <c r="E9"/>
  <c r="E8"/>
  <c r="H7"/>
  <c r="E7"/>
  <c r="H6"/>
  <c r="D6" s="1"/>
  <c r="L6" s="1"/>
  <c r="O6" s="1"/>
  <c r="E5"/>
  <c r="E31" i="2"/>
  <c r="E30"/>
  <c r="E29"/>
  <c r="E28"/>
  <c r="D28"/>
  <c r="D23" s="1"/>
  <c r="E27"/>
  <c r="E26"/>
  <c r="E25"/>
  <c r="E24"/>
  <c r="C23"/>
  <c r="E22"/>
  <c r="E21"/>
  <c r="E20"/>
  <c r="E19"/>
  <c r="E18"/>
  <c r="E17"/>
  <c r="E16"/>
  <c r="E15"/>
  <c r="E14"/>
  <c r="E13"/>
  <c r="E12"/>
  <c r="E11"/>
  <c r="E10"/>
  <c r="E9"/>
  <c r="E8"/>
  <c r="D7"/>
  <c r="C6"/>
  <c r="E28" i="17" l="1"/>
  <c r="D22"/>
  <c r="L22" s="1"/>
  <c r="O22" s="1"/>
  <c r="D11"/>
  <c r="L11" s="1"/>
  <c r="O11" s="1"/>
  <c r="I28"/>
  <c r="H28"/>
  <c r="B20" i="19"/>
  <c r="D15"/>
  <c r="D8" i="17"/>
  <c r="L8" s="1"/>
  <c r="O8" s="1"/>
  <c r="C34" i="8"/>
  <c r="C44" s="1"/>
  <c r="D39" i="18"/>
  <c r="C17" i="21"/>
  <c r="E23" i="2"/>
  <c r="D14" i="17"/>
  <c r="L14" s="1"/>
  <c r="O14" s="1"/>
  <c r="B34" i="8"/>
  <c r="B44" s="1"/>
  <c r="D17"/>
  <c r="D35"/>
  <c r="D9" i="18"/>
  <c r="D11" i="21"/>
  <c r="C41" i="18"/>
  <c r="D7" i="17"/>
  <c r="L7" s="1"/>
  <c r="O7" s="1"/>
  <c r="D6" i="2"/>
  <c r="E7"/>
  <c r="D9" i="17"/>
  <c r="L9" s="1"/>
  <c r="O9" s="1"/>
  <c r="G5" i="19"/>
  <c r="H5" s="1"/>
  <c r="D16" i="18"/>
  <c r="D8" i="21"/>
  <c r="D17" s="1"/>
  <c r="G13" i="19"/>
  <c r="H13" s="1"/>
  <c r="C33" i="2"/>
  <c r="E6"/>
  <c r="D5" i="17"/>
  <c r="L5" s="1"/>
  <c r="O5" s="1"/>
  <c r="C51" i="18"/>
  <c r="C61" s="1"/>
  <c r="D41"/>
  <c r="D10" i="8"/>
  <c r="D53" i="18"/>
  <c r="B51"/>
  <c r="B61" s="1"/>
  <c r="H17" i="21"/>
  <c r="D33" i="2" l="1"/>
  <c r="E33"/>
  <c r="L28" i="17"/>
  <c r="O28" s="1"/>
  <c r="D51" i="18"/>
  <c r="D34" i="8"/>
  <c r="D44" s="1"/>
  <c r="C5" i="19"/>
  <c r="D5" s="1"/>
  <c r="D28" i="17"/>
  <c r="D61" i="18"/>
  <c r="C4" i="19" l="1"/>
  <c r="D4" s="1"/>
  <c r="C20"/>
  <c r="G10" l="1"/>
  <c r="D20"/>
  <c r="G9" l="1"/>
  <c r="H10"/>
  <c r="G4" l="1"/>
  <c r="H9"/>
  <c r="G20" l="1"/>
  <c r="H4"/>
  <c r="H20" s="1"/>
</calcChain>
</file>

<file path=xl/sharedStrings.xml><?xml version="1.0" encoding="utf-8"?>
<sst xmlns="http://schemas.openxmlformats.org/spreadsheetml/2006/main" count="716" uniqueCount="539">
  <si>
    <t>单位：万元</t>
  </si>
  <si>
    <t>项  目</t>
  </si>
  <si>
    <t>收 入 数</t>
  </si>
  <si>
    <t>代码</t>
  </si>
  <si>
    <t>名称</t>
  </si>
  <si>
    <t>年初预算数</t>
  </si>
  <si>
    <t>调整预算数</t>
  </si>
  <si>
    <t>增减+-</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</si>
  <si>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</si>
  <si>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</si>
  <si>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</si>
  <si>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</si>
  <si>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</si>
  <si>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</si>
  <si>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</si>
  <si>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</si>
  <si>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</si>
  <si>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</si>
  <si>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</si>
  <si>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</si>
  <si>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</si>
  <si>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</si>
  <si>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</si>
  <si>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</si>
  <si>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</si>
  <si>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</si>
  <si>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</si>
  <si>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</si>
  <si>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</si>
  <si>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</si>
  <si>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</si>
  <si>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</si>
  <si>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</si>
  <si>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</si>
  <si>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</si>
  <si>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收入合计</t>
  </si>
  <si>
    <t>2023年市级一般公共预算收入调整情况表</t>
  </si>
  <si>
    <t>调整后增幅</t>
  </si>
  <si>
    <t>增减（+-）</t>
  </si>
  <si>
    <t>2023年市级一般公共预算支出调整情况表</t>
  </si>
  <si>
    <t>小计</t>
  </si>
  <si>
    <t>上年结转</t>
  </si>
  <si>
    <t>收入调整</t>
  </si>
  <si>
    <t>稳定调节
基金</t>
  </si>
  <si>
    <t>提前下达
转移支付</t>
  </si>
  <si>
    <t>财力性转移
支付增量</t>
  </si>
  <si>
    <t>新增一般
债券</t>
  </si>
  <si>
    <t>支持清理政府拖欠企业账款一般债券</t>
  </si>
  <si>
    <r>
      <rPr>
        <sz val="11"/>
        <color theme="1"/>
        <rFont val="宋体"/>
        <charset val="134"/>
        <scheme val="minor"/>
      </rPr>
      <t>2</t>
    </r>
    <r>
      <rPr>
        <sz val="11"/>
        <color theme="1"/>
        <rFont val="宋体"/>
        <charset val="134"/>
        <scheme val="minor"/>
      </rPr>
      <t>022年决算数</t>
    </r>
  </si>
  <si>
    <t>一般公共服务</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</si>
  <si>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</si>
  <si>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</si>
  <si>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</si>
  <si>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</si>
  <si>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</si>
  <si>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</si>
  <si>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</si>
  <si>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</si>
  <si>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</si>
  <si>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</si>
  <si>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</si>
  <si>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</si>
  <si>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</si>
  <si>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</si>
  <si>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</si>
  <si>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</si>
  <si>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</si>
  <si>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预备费</t>
  </si>
  <si>
    <t>其他支出</t>
  </si>
  <si>
    <t>债务付息支出</t>
  </si>
  <si>
    <t>债务发行费用支出</t>
  </si>
  <si>
    <t xml:space="preserve">支出合计 </t>
  </si>
  <si>
    <t>2023年市级一般公共预算收支平衡情况表</t>
  </si>
  <si>
    <t>收入项目</t>
  </si>
  <si>
    <t>支出项目</t>
  </si>
  <si>
    <t xml:space="preserve">本年一般预算收入 </t>
  </si>
  <si>
    <t xml:space="preserve">本年一般预算支出 </t>
  </si>
  <si>
    <t xml:space="preserve">省财政转移性补助收入    </t>
  </si>
  <si>
    <t>基本支出</t>
  </si>
  <si>
    <t>返还性收入</t>
  </si>
  <si>
    <t>　工资福利支出</t>
  </si>
  <si>
    <t>一般性转移支付收入</t>
  </si>
  <si>
    <t>　公用经费</t>
  </si>
  <si>
    <t>其中：均衡性转移支付收入</t>
  </si>
  <si>
    <t>　对个人和家庭补助</t>
  </si>
  <si>
    <t>　　　固定数额补助收入</t>
  </si>
  <si>
    <t>项目支出</t>
  </si>
  <si>
    <t>　　　生态功能区转移支付</t>
  </si>
  <si>
    <t xml:space="preserve">  专项支出</t>
  </si>
  <si>
    <t>　　　其他结算补助</t>
  </si>
  <si>
    <t>　预备费</t>
  </si>
  <si>
    <t xml:space="preserve">      企业事业单位划转补助</t>
  </si>
  <si>
    <t>提前下达专项转移支付收入</t>
  </si>
  <si>
    <t>省下专项支出</t>
  </si>
  <si>
    <t>甘州区上解收入</t>
  </si>
  <si>
    <t>转移性支出</t>
  </si>
  <si>
    <t>上年结余</t>
  </si>
  <si>
    <t>专项上解支出</t>
  </si>
  <si>
    <t xml:space="preserve">   专项结转</t>
  </si>
  <si>
    <t>补助县区支出</t>
  </si>
  <si>
    <t>调入预算稳定调节基金</t>
  </si>
  <si>
    <t xml:space="preserve">年终结余  </t>
  </si>
  <si>
    <t>转贷地方政府债券收入</t>
  </si>
  <si>
    <t>地方政府债券安排的支出</t>
  </si>
  <si>
    <t>地方政府债券还本</t>
  </si>
  <si>
    <t xml:space="preserve">总   计  </t>
  </si>
  <si>
    <t>总   计</t>
  </si>
  <si>
    <t>2023年市级政府一般债券资金安排表</t>
  </si>
  <si>
    <t>序号</t>
  </si>
  <si>
    <t>项目单位</t>
  </si>
  <si>
    <t>项目名称</t>
  </si>
  <si>
    <t>安排额度</t>
  </si>
  <si>
    <t>新增一般债券</t>
  </si>
  <si>
    <t>市公安局</t>
  </si>
  <si>
    <t>市乡村振兴局</t>
  </si>
  <si>
    <t>市级巩固脱贫攻坚和衔接乡村振兴专项资金</t>
  </si>
  <si>
    <t>市档案馆</t>
  </si>
  <si>
    <t>张掖市数字档案馆建设项目</t>
  </si>
  <si>
    <t>市委机要和保密局</t>
  </si>
  <si>
    <t>市消防救援支队</t>
  </si>
  <si>
    <t>消防特勤消防站及119指挥中心项目</t>
  </si>
  <si>
    <t>火场指挥车及通信指挥车采购项目和装备建设三年（2022-2024）规划项目</t>
  </si>
  <si>
    <t>市特殊教育学校</t>
  </si>
  <si>
    <t>张掖市特殊教育学校异地新建</t>
  </si>
  <si>
    <t>市发投集团公司</t>
  </si>
  <si>
    <t>张掖黑河新城弱水大道道路建设工程项目</t>
  </si>
  <si>
    <t>市融媒体中心</t>
  </si>
  <si>
    <t>张掖市融媒体中心提升改造项目</t>
  </si>
  <si>
    <t>市特种设备检验所</t>
  </si>
  <si>
    <t>张掖市特种设备检验所气瓶检验站升级改造（扩容技改）项目</t>
  </si>
  <si>
    <t>市应急局</t>
  </si>
  <si>
    <t>应急指挥和应急救援通讯设施采购项目</t>
  </si>
  <si>
    <t>市教育局</t>
  </si>
  <si>
    <t>初中学业水平考试理化生实验操作考试标准化考场建设项目</t>
  </si>
  <si>
    <t>市民政局</t>
  </si>
  <si>
    <t>乡镇综合养老服务中心建设项目</t>
  </si>
  <si>
    <t>村级互助幸福院建设项目</t>
  </si>
  <si>
    <t>张掖中学</t>
  </si>
  <si>
    <t>卓越高中建设项目（第二期）</t>
  </si>
  <si>
    <t>市水务局</t>
  </si>
  <si>
    <t>小型水库安全监测设施项目</t>
  </si>
  <si>
    <t>市农发投集团公司</t>
  </si>
  <si>
    <t>2023年市级提前下达一般公共预算转移支付明细表</t>
  </si>
  <si>
    <t>文号</t>
  </si>
  <si>
    <t>部门单位</t>
  </si>
  <si>
    <t>项目及标题</t>
  </si>
  <si>
    <t>功能分类</t>
  </si>
  <si>
    <t>下达资金</t>
  </si>
  <si>
    <t>合计</t>
  </si>
  <si>
    <t>201一般公共服务</t>
  </si>
  <si>
    <t>甘财行〔2022〕45号</t>
  </si>
  <si>
    <t>市市场监管局</t>
  </si>
  <si>
    <t>关于提前下达2023年食品药品监管补助资金预算的通知</t>
  </si>
  <si>
    <t>2013899其他市场监督管理事务</t>
  </si>
  <si>
    <t>甘财行〔2022〕33号</t>
  </si>
  <si>
    <t>关于提前下达2023年度纤维公证检验经费预算的通知</t>
  </si>
  <si>
    <t>甘财行〔2022〕48号</t>
  </si>
  <si>
    <t>市委统战部</t>
  </si>
  <si>
    <t>关于提前下达2023年构筑中华民族共有精神家园专项资金的通知</t>
  </si>
  <si>
    <t>2012399其他民族事务支出</t>
  </si>
  <si>
    <t>甘财行〔2022〕46号</t>
  </si>
  <si>
    <t>关于提前下达2023年市场监督管理专项资金的通知</t>
  </si>
  <si>
    <t>2013804市场主体管理</t>
  </si>
  <si>
    <t>204公共安全</t>
  </si>
  <si>
    <t>甘财政法〔2022〕35号</t>
  </si>
  <si>
    <t>关于提前下达2023年公安机关中央政法纪检监察转移支付资金预算的通知</t>
  </si>
  <si>
    <t>2040299其他公安支出</t>
  </si>
  <si>
    <t>甘财政法〔2022〕34号</t>
  </si>
  <si>
    <t>市司法局</t>
  </si>
  <si>
    <t>关于提前下达2023年司法机关中央政法纪检监察转移支付资金预算的通知</t>
  </si>
  <si>
    <t>2040699其他司法支出</t>
  </si>
  <si>
    <t>205教育</t>
  </si>
  <si>
    <t>甘财教〔2022〕52号</t>
  </si>
  <si>
    <t>关于提前下达2023年学前教育发展专项资金的通知</t>
  </si>
  <si>
    <t>2050201学前教育</t>
  </si>
  <si>
    <t>甘财教〔2022〕57号</t>
  </si>
  <si>
    <t>关于提前下达2023年学生资助补助经费的通知</t>
  </si>
  <si>
    <t>甘财教〔2022〕58号</t>
  </si>
  <si>
    <t>关于提前下达2023年中小学幼儿园教师国家级培训计划资金的通知</t>
  </si>
  <si>
    <t>205教育支出</t>
  </si>
  <si>
    <t>甘财教〔2022〕53号</t>
  </si>
  <si>
    <t>关于提前下达2023年改善普通高中办学条件补助资金的通知</t>
  </si>
  <si>
    <t>2050204高中教育</t>
  </si>
  <si>
    <t>甘财教〔2022〕63号</t>
  </si>
  <si>
    <t>关于提前下达2023年高中民族班专项补助经费的通知</t>
  </si>
  <si>
    <t>甘财教〔2022〕54号</t>
  </si>
  <si>
    <t>关于提前下达2023年特殊教育补助资金的通知</t>
  </si>
  <si>
    <t>2050799其他特殊教育支出</t>
  </si>
  <si>
    <t>甘财教〔2022〕55号</t>
  </si>
  <si>
    <t>关于提前下达2023年现代职业教育质量提升资金的通知</t>
  </si>
  <si>
    <t>2050302中等职业教育</t>
  </si>
  <si>
    <t>2050305高等职业教育</t>
  </si>
  <si>
    <t>甘财教〔2022〕64号</t>
  </si>
  <si>
    <t>关于提前下达2023年大学生应征入伍补助经费的通知</t>
  </si>
  <si>
    <t>甘财教〔2022〕66号</t>
  </si>
  <si>
    <t>关于提前下达2023年学校体育美育和学生健康省级专项资金的通知</t>
  </si>
  <si>
    <t>2050299其他普通教育支出</t>
  </si>
  <si>
    <t>2050303技校教育</t>
  </si>
  <si>
    <t>206科技</t>
  </si>
  <si>
    <t>甘财科〔2022〕98号</t>
  </si>
  <si>
    <t>市科技局</t>
  </si>
  <si>
    <t>关于提前下达2023年科技馆免费开放补助资金的通知</t>
  </si>
  <si>
    <t>2060705科技馆站</t>
  </si>
  <si>
    <t>207文化旅游体育</t>
  </si>
  <si>
    <t>甘财科〔2022〕75号</t>
  </si>
  <si>
    <t>市文广旅游局</t>
  </si>
  <si>
    <t>关于提前下达2023年度公共体育场馆向社会免费或低收费开放补助资金的通知</t>
  </si>
  <si>
    <t>2070307体育场馆</t>
  </si>
  <si>
    <t>甘财科〔2022〕80号</t>
  </si>
  <si>
    <t>关于提前下达2023年公共图书馆、美术馆、文化馆（站）免费开放补助资金的通知</t>
  </si>
  <si>
    <t>2070199其他文化和旅游支出</t>
  </si>
  <si>
    <t>甘财科〔2022〕83号</t>
  </si>
  <si>
    <t>关于提前下达2023年文化人才专项经费预算的通知</t>
  </si>
  <si>
    <t>甘财科〔2022〕95号</t>
  </si>
  <si>
    <t>关于提前下达2023年中央支持地方公共文化服务体系建设补助资金的通知</t>
  </si>
  <si>
    <t>2070899其他广播电视支出</t>
  </si>
  <si>
    <t>甘财科〔2022〕96号</t>
  </si>
  <si>
    <t>关于提前下达2023年广播电视事业补助经费预算的通知</t>
  </si>
  <si>
    <t>甘财科〔2022〕78号</t>
  </si>
  <si>
    <t>关于提前下达2023年博物馆纪念馆免费开放补助资金预算的通知</t>
  </si>
  <si>
    <t>2070205博物馆</t>
  </si>
  <si>
    <t>208社会保障和就业</t>
  </si>
  <si>
    <t>甘财社〔2022〕113号</t>
  </si>
  <si>
    <t>市人社局</t>
  </si>
  <si>
    <t xml:space="preserve">关于提前下达2023年就业补助资金预算的通知 </t>
  </si>
  <si>
    <t>20807就业补助</t>
  </si>
  <si>
    <t>甘财社〔2022〕134号</t>
  </si>
  <si>
    <t>市退役军人事务局</t>
  </si>
  <si>
    <t>关于提前下达2023年军队转业干部省级补助经费预算的通知</t>
  </si>
  <si>
    <t>2080905军队转业干部安置</t>
  </si>
  <si>
    <t>甘财社〔2022〕108号</t>
  </si>
  <si>
    <t>市残联</t>
  </si>
  <si>
    <t>关于提前下达2023年中央财政残疾人事业发展补助资金预算的通知</t>
  </si>
  <si>
    <t>2081104残疾人康复</t>
  </si>
  <si>
    <t>甘财社〔2022〕121号</t>
  </si>
  <si>
    <t>关于提前下达2023年省级残疾人事业发展相关资金预算的通知</t>
  </si>
  <si>
    <t>甘财社〔2022〕104号</t>
  </si>
  <si>
    <t>关于提前下达2023年中央财政机关事业单位养老保险制度改革补助经费预算的通知</t>
  </si>
  <si>
    <t>2080507对机关事业单位基本养老保险基金的补助</t>
  </si>
  <si>
    <t>甘财社〔2022〕118号</t>
  </si>
  <si>
    <t>关于提前下达2023年军队转业干部补助经费预算的通知</t>
  </si>
  <si>
    <t>甘财社〔2022〕119号</t>
  </si>
  <si>
    <t>关于提前下达2023年退役安置补助经费预算的通知</t>
  </si>
  <si>
    <t>2080903军队移交政府离退休干部管理机构</t>
  </si>
  <si>
    <t>2080902军队移交政府的离退休人员安置</t>
  </si>
  <si>
    <t>关于提前下达2023年省级财政残疾人事业发展相关资金预算的通知</t>
  </si>
  <si>
    <t>2081199其他残疾人事业支出</t>
  </si>
  <si>
    <t>甘财社〔2022〕120号</t>
  </si>
  <si>
    <t>关于提前下达2023年社会救助工作经费的通知</t>
  </si>
  <si>
    <t>2080299其他民政管理事务支出</t>
  </si>
  <si>
    <t>关于提前下达2023年军队专业干部省级补助经费预算的通知</t>
  </si>
  <si>
    <t>2080999其他退役安置支出</t>
  </si>
  <si>
    <t>甘财预〔2010〕76号</t>
  </si>
  <si>
    <t>关于下达历年高校毕业生到基层就业补助资金的通知</t>
  </si>
  <si>
    <t>2300208结算补助支出</t>
  </si>
  <si>
    <t>210卫生健康</t>
  </si>
  <si>
    <t>甘财社〔2022〕96号</t>
  </si>
  <si>
    <t>市医保局</t>
  </si>
  <si>
    <t>关于提前下达2023年中央转移支付医疗服务与保障能力提升补助资金预算的通知</t>
  </si>
  <si>
    <t>2100399其他基层医疗卫生机构支出</t>
  </si>
  <si>
    <t>甘财社〔2022〕110号</t>
  </si>
  <si>
    <t>关于提前下达2023年中央财政城乡居民基本医疗保险补助资金预算通知</t>
  </si>
  <si>
    <t>2101202财政对城乡居民基本医疗保险基金的补助</t>
  </si>
  <si>
    <t>甘财社〔2022〕130号</t>
  </si>
  <si>
    <t>关于提前下达2023年省级财政城乡居民基本医疗保险补助资金预算的通知</t>
  </si>
  <si>
    <t>甘财社〔2022〕111号</t>
  </si>
  <si>
    <t>关于提前下达2023年中央财政医疗救助补助资金预算的通知</t>
  </si>
  <si>
    <t>2101301城乡医疗救助</t>
  </si>
  <si>
    <t>甘财社〔2022〕131号</t>
  </si>
  <si>
    <t>关于提前下达2023年度省级财政医疗救助补助资金预算的通知</t>
  </si>
  <si>
    <t>甘财社〔2022〕98号</t>
  </si>
  <si>
    <t>市卫生健康委</t>
  </si>
  <si>
    <t>关于提前下达中央转移支付支持医疗服务和保障能力提升公立医院综合改革及省级补助资金的通知</t>
  </si>
  <si>
    <t>2100299其他公立医院支出</t>
  </si>
  <si>
    <t>甘财社〔2022〕112号</t>
  </si>
  <si>
    <t>关于提前下达2023年中央财政医疗服务与保障能力提升补助资金（医疗保障服务能力建设部分）的通知</t>
  </si>
  <si>
    <t>21015医疗保障管理事务</t>
  </si>
  <si>
    <t>甘财社〔2022〕100号</t>
  </si>
  <si>
    <t>关于提前下达2023年医疗服务与保障能力提升（卫生健康人才培养培训）补助资金预算的通知</t>
  </si>
  <si>
    <t>2109999其他卫生健康支出</t>
  </si>
  <si>
    <t>甘财社〔2022〕99号</t>
  </si>
  <si>
    <t>关于提前下达2023年中央转移支付医疗服务与保障能力提升（中医药事业传承与发展部分）补助资金的通知</t>
  </si>
  <si>
    <t>2100601中医（民族医）药专项</t>
  </si>
  <si>
    <t>甘财社〔2022〕105号</t>
  </si>
  <si>
    <t>关于提前下达2023年省级有关卫生健康项目转移支付补助资金预算的通知</t>
  </si>
  <si>
    <t>甘财社〔2022〕101号</t>
  </si>
  <si>
    <t>关于提前下达2023年重大传染病防控经费预算的通知</t>
  </si>
  <si>
    <t>2100409重大公共卫生服务</t>
  </si>
  <si>
    <t>甘财社〔2022〕94号</t>
  </si>
  <si>
    <t>关于提前下达2023年基本公共卫生服务中央及省级补助资金预算的通知</t>
  </si>
  <si>
    <t>2100408基本公共卫生服务</t>
  </si>
  <si>
    <t>2100499其他公共卫生支出</t>
  </si>
  <si>
    <t>211生态环保</t>
  </si>
  <si>
    <t>甘财资环〔2022〕102号</t>
  </si>
  <si>
    <t>市生态环境局</t>
  </si>
  <si>
    <t>关于提前下达2023年中央土壤污染防治资金的通知</t>
  </si>
  <si>
    <t>2110307土壤</t>
  </si>
  <si>
    <t>甘财资环〔2022〕101号</t>
  </si>
  <si>
    <t>关于提前下达2023年中央水污染防治资金的通知</t>
  </si>
  <si>
    <t>2110302水体</t>
  </si>
  <si>
    <t>甘财资环〔2022〕93号</t>
  </si>
  <si>
    <t>市林草局</t>
  </si>
  <si>
    <t>关于提前下达2023年中央林业草原生态保护恢复资金预算的通知</t>
  </si>
  <si>
    <t>2110404生物及物种资源保护</t>
  </si>
  <si>
    <t>甘财资环〔2022〕109号</t>
  </si>
  <si>
    <t>关于提前下达2023年省级环境污染防治与监测监管资金的通知</t>
  </si>
  <si>
    <t>2111103减排专项支出</t>
  </si>
  <si>
    <t>213农林水</t>
  </si>
  <si>
    <t>甘财农〔2022〕109号</t>
  </si>
  <si>
    <t>市畜牧兽医局</t>
  </si>
  <si>
    <t>关于提前下达2023年中央动物防疫等补助经费的通知</t>
  </si>
  <si>
    <t>2130108病虫害控制</t>
  </si>
  <si>
    <t>甘财农〔2022〕130号</t>
  </si>
  <si>
    <t>市农业农村局</t>
  </si>
  <si>
    <t>关于提前下达2023年省级农作物病虫害防治补助资金预算的通知</t>
  </si>
  <si>
    <t>甘财农〔2022〕129号</t>
  </si>
  <si>
    <t>关于提前下达2023年省级渔业资源保护补助资金预算的通知</t>
  </si>
  <si>
    <t>2130135农业资源保护修复与利用</t>
  </si>
  <si>
    <t>甘财农〔2022〕127号</t>
  </si>
  <si>
    <t>关于提前下达2023年省级农业相关转移支付资金预算的通知</t>
  </si>
  <si>
    <t>甘财金〔2022〕38号</t>
  </si>
  <si>
    <t>关于提前下达2023年中央财政普惠金融发展专项资金预算的通知</t>
  </si>
  <si>
    <t>2130899其他普惠金融发展支出</t>
  </si>
  <si>
    <t>甘财资环〔2022〕92号</t>
  </si>
  <si>
    <t>关于提前下达2023年林业改革发展资金预算的通知</t>
  </si>
  <si>
    <t>2130205森林资源培育</t>
  </si>
  <si>
    <t>2130206技术推广与转化</t>
  </si>
  <si>
    <t>2130234林业草原防灾减灾</t>
  </si>
  <si>
    <t>2130236草原管理</t>
  </si>
  <si>
    <t>甘财资环〔2022〕119号</t>
  </si>
  <si>
    <t>关于提前下达2023年省级林业草原资源保护与发展有关资金预算的通知</t>
  </si>
  <si>
    <t>2130237行业业务管理</t>
  </si>
  <si>
    <t>甘财农〔2022〕121号</t>
  </si>
  <si>
    <t>关于提前下达2023年省级财政水资源费预算的通知</t>
  </si>
  <si>
    <t>2130311水资源节约管理与保护</t>
  </si>
  <si>
    <t>甘财农〔2022〕126号</t>
  </si>
  <si>
    <t>关于提前下达2023年水土保持补偿费预算的通知</t>
  </si>
  <si>
    <t>2130310水土保持</t>
  </si>
  <si>
    <t>2130109农产品质量安全</t>
  </si>
  <si>
    <t>214交通运输</t>
  </si>
  <si>
    <t>甘财建〔2022〕224号</t>
  </si>
  <si>
    <t>关于清算预拨民航和综合运输发展引导资金的通知</t>
  </si>
  <si>
    <t>2140399其他民用航空运输支出</t>
  </si>
  <si>
    <t>甘财资环〔2015〕63号</t>
  </si>
  <si>
    <t>市交通运输局</t>
  </si>
  <si>
    <t>关于下达下划道路运输[水运]管理系统经费的通知</t>
  </si>
  <si>
    <t>2300253交通运输共同财政事权转移支付支出</t>
  </si>
  <si>
    <t>216商业服务</t>
  </si>
  <si>
    <t>甘财建〔2022〕220号</t>
  </si>
  <si>
    <t>市商务局</t>
  </si>
  <si>
    <t>关于提前下达2023年省级商务专项转移支付资金指标的通知</t>
  </si>
  <si>
    <t>2160202一般行政管理事务</t>
  </si>
  <si>
    <t>222粮油储备</t>
  </si>
  <si>
    <t>甘财建〔2022〕208号</t>
  </si>
  <si>
    <t>市粮食物资储备局</t>
  </si>
  <si>
    <t>关于提前下达年储备粮库维修改造等专项资金预算指标的通知</t>
  </si>
  <si>
    <t>2220403储备粮（油）库建设</t>
  </si>
  <si>
    <t>224应急管理</t>
  </si>
  <si>
    <t>2240703自然灾害救灾补助</t>
  </si>
  <si>
    <t>甘财资环〔2022〕116号</t>
  </si>
  <si>
    <t>市应急管理局</t>
  </si>
  <si>
    <t>关于提前下达2023年省级安全生产及应急管理专项资金的通知</t>
  </si>
  <si>
    <t>2240109应急管理</t>
  </si>
  <si>
    <t>2023年市级政府性基金收入调整情况表</t>
  </si>
  <si>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</si>
  <si>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</si>
  <si>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</si>
  <si>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</si>
  <si>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</si>
  <si>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</si>
  <si>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</si>
  <si>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</si>
  <si>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</si>
  <si>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</si>
  <si>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</si>
  <si>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七、大中型水库库区基金收入</t>
  </si>
  <si>
    <t>八、彩票公益金收入</t>
  </si>
  <si>
    <t xml:space="preserve">  福利彩票公益金收入</t>
  </si>
  <si>
    <t xml:space="preserve">  体育彩票公益金收入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</si>
  <si>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</si>
  <si>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</si>
  <si>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</si>
  <si>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</si>
  <si>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</si>
  <si>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</si>
  <si>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</si>
  <si>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</si>
  <si>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</si>
  <si>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</si>
  <si>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</si>
  <si>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十五、其他政府性基金收入</t>
  </si>
  <si>
    <t>十六、专项债券对应项目专项收入</t>
  </si>
  <si>
    <t>转移性收入</t>
  </si>
  <si>
    <t xml:space="preserve">  政府性基金补助收入</t>
  </si>
  <si>
    <t xml:space="preserve">  政府性基金上解收入</t>
  </si>
  <si>
    <t xml:space="preserve">  上年结余收入</t>
  </si>
  <si>
    <t xml:space="preserve">  调入资金</t>
  </si>
  <si>
    <t xml:space="preserve">    其中：地方政府性基金调入专项收入</t>
  </si>
  <si>
    <t xml:space="preserve">  地方政府专项债务收入</t>
  </si>
  <si>
    <t xml:space="preserve">  地方政府专项债务转贷收入</t>
  </si>
  <si>
    <t>收入总计</t>
  </si>
  <si>
    <t>2023年市级政府性基金支出调整情况表</t>
  </si>
  <si>
    <t>支 出 数</t>
  </si>
  <si>
    <t>一、文化旅游体育与传媒支出</t>
  </si>
  <si>
    <t xml:space="preserve">   国家电影事业发展专项资金安排的支出</t>
  </si>
  <si>
    <t xml:space="preserve">   旅游发展基金支出</t>
  </si>
  <si>
    <t xml:space="preserve">   国家电影事业发展专项资金对应专项债务收入安排的支出</t>
  </si>
  <si>
    <t>二、社会保障和就业支出</t>
  </si>
  <si>
    <t xml:space="preserve">    大中型水库移民后期扶持基金支出</t>
  </si>
  <si>
    <t xml:space="preserve">    小型水库移民扶助基金安排的支出</t>
  </si>
  <si>
    <t xml:space="preserve">    小型水库移民扶助基金对应专项债务收入安排的支出</t>
  </si>
  <si>
    <t>三、节能环保支出</t>
  </si>
  <si>
    <t xml:space="preserve">    可再生能源电价附加收入安排的支出</t>
  </si>
  <si>
    <t xml:space="preserve">    废弃电器电子产品处理基金支出</t>
  </si>
  <si>
    <t>四、城乡社区支出</t>
  </si>
  <si>
    <t xml:space="preserve">    国有土地使用权出让收入安排的支出</t>
  </si>
  <si>
    <t xml:space="preserve">    国有土地收益基金安排的支出</t>
  </si>
  <si>
    <t xml:space="preserve">    农业土地开发资金安排的支出</t>
  </si>
  <si>
    <t xml:space="preserve">    城市基础设施配套费安排的支出</t>
  </si>
  <si>
    <t xml:space="preserve">    污水处理费收入安排的支出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</si>
  <si>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</si>
  <si>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</si>
  <si>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</si>
  <si>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</si>
  <si>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国有土地使用权出让收入对应专项债务收入安排的支出</t>
  </si>
  <si>
    <t>五、农林水支出</t>
  </si>
  <si>
    <t xml:space="preserve">    大中型水库库区基金安排的支出</t>
  </si>
  <si>
    <t xml:space="preserve">    三峡水库库区基金支出</t>
  </si>
  <si>
    <t xml:space="preserve">    国家重大水利工程建设基金安排的支出</t>
  </si>
  <si>
    <t>六、交通运输支出</t>
  </si>
  <si>
    <t xml:space="preserve">    海南省高等级公路车辆通行附加费安排的支出</t>
  </si>
  <si>
    <t xml:space="preserve">    车辆通行费安排的支出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</si>
  <si>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</si>
  <si>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</si>
  <si>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</si>
  <si>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</si>
  <si>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</si>
  <si>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七、资源勘探工业信息等支出</t>
  </si>
  <si>
    <t xml:space="preserve">    农网还贷资金支出</t>
  </si>
  <si>
    <t>八、其他支出</t>
  </si>
  <si>
    <t xml:space="preserve">    其他政府性基金及对应专项债务收入安排的支出</t>
  </si>
  <si>
    <t xml:space="preserve">    彩票发行销售机构业务费安排的支出</t>
  </si>
  <si>
    <t xml:space="preserve">    彩票公益金安排的支出</t>
  </si>
  <si>
    <t>九、债务付息支出</t>
  </si>
  <si>
    <t>十、债务发行费用支出</t>
  </si>
  <si>
    <t>十一、抗疫特别国债安排的支出</t>
  </si>
  <si>
    <t xml:space="preserve">    基础设施建设</t>
  </si>
  <si>
    <t xml:space="preserve">    抗疫相关支出</t>
  </si>
  <si>
    <t>支出合计</t>
  </si>
  <si>
    <t xml:space="preserve">  政府性基金补助支出</t>
  </si>
  <si>
    <t xml:space="preserve">  政府性基金上解支出</t>
  </si>
  <si>
    <t xml:space="preserve">  调出资金</t>
  </si>
  <si>
    <t xml:space="preserve">  年终结余（转）</t>
  </si>
  <si>
    <t xml:space="preserve">  地方政府专项债务转贷支出</t>
  </si>
  <si>
    <t>债务还本支出</t>
  </si>
  <si>
    <t xml:space="preserve">  地方政府专项债务还本支出</t>
  </si>
  <si>
    <t>支出总计</t>
  </si>
  <si>
    <t>2023年市级政府性基金预算收支平衡情况表</t>
  </si>
  <si>
    <t>项目</t>
  </si>
  <si>
    <t>调增数</t>
  </si>
  <si>
    <r>
      <rPr>
        <b/>
        <sz val="11"/>
        <rFont val="宋体"/>
        <charset val="134"/>
      </rPr>
      <t>调整预算数</t>
    </r>
  </si>
  <si>
    <t>政府性基金预算收入</t>
  </si>
  <si>
    <t>政府性基金预算支出</t>
  </si>
  <si>
    <t>政府性基金预算上级补助收入</t>
  </si>
  <si>
    <r>
      <rPr>
        <sz val="11"/>
        <rFont val="宋体"/>
        <charset val="134"/>
      </rPr>
      <t xml:space="preserve">  </t>
    </r>
    <r>
      <rPr>
        <sz val="11"/>
        <color theme="1"/>
        <rFont val="宋体"/>
        <charset val="134"/>
        <scheme val="minor"/>
      </rPr>
      <t>其中：本级财力安排支出</t>
    </r>
  </si>
  <si>
    <t>政府性基金预算下级上解收入</t>
  </si>
  <si>
    <r>
      <rPr>
        <sz val="11"/>
        <rFont val="宋体"/>
        <charset val="134"/>
      </rPr>
      <t xml:space="preserve"> </t>
    </r>
    <r>
      <rPr>
        <sz val="11"/>
        <color theme="1"/>
        <rFont val="宋体"/>
        <charset val="134"/>
        <scheme val="minor"/>
      </rPr>
      <t xml:space="preserve">       上年结转的专项支出</t>
    </r>
  </si>
  <si>
    <t>政府性基金预算上年结余</t>
  </si>
  <si>
    <t xml:space="preserve">        政府专项债券安排的支出</t>
  </si>
  <si>
    <t>政府性基金预算调入资金</t>
  </si>
  <si>
    <t xml:space="preserve">     政府性基金预算补助下级支出</t>
  </si>
  <si>
    <t xml:space="preserve">  一般公共预算调入</t>
  </si>
  <si>
    <t xml:space="preserve">     政府性基金预算上级专项支出</t>
  </si>
  <si>
    <t xml:space="preserve">  其他调入资金</t>
  </si>
  <si>
    <t>政府性基金预算调出资金</t>
  </si>
  <si>
    <t>债务收入</t>
  </si>
  <si>
    <t xml:space="preserve">  地方政府债务收入</t>
  </si>
  <si>
    <t xml:space="preserve">    专项债务收入</t>
  </si>
  <si>
    <t>债务转贷收入</t>
  </si>
  <si>
    <t>债务转贷支出</t>
  </si>
  <si>
    <t>政府性基金预算年终结余</t>
  </si>
  <si>
    <t>收　　入　　总　　计　</t>
  </si>
  <si>
    <t>支　　出　　总　　计　</t>
  </si>
  <si>
    <t>2023年市级新增政府专项债券安排情况表</t>
  </si>
  <si>
    <t>单位</t>
  </si>
  <si>
    <t>张掖经济技术开发区循环经济示范园供水项目</t>
  </si>
  <si>
    <t>培黎职业学院</t>
  </si>
  <si>
    <t>培黎职业学院2#师生餐厅建设项目</t>
  </si>
  <si>
    <t>2023年市级提前下达政府性基金预算情况表</t>
  </si>
  <si>
    <t>转移支付收入分类科目</t>
  </si>
  <si>
    <t>张掖市</t>
  </si>
  <si>
    <t>转下</t>
  </si>
  <si>
    <t>市本级</t>
  </si>
  <si>
    <t>甘财建〔2022〕226号</t>
  </si>
  <si>
    <t>关于提前下达2023年民航发展基金用于民航机场建设和机场航线补贴资金预算的通知</t>
  </si>
  <si>
    <t>1100410交通运输</t>
  </si>
  <si>
    <t>2146907通用航空发展</t>
  </si>
  <si>
    <t>甘财科〔2022〕76号</t>
  </si>
  <si>
    <t>市体育局</t>
  </si>
  <si>
    <t>关于提前2023年中央集中彩票公益金支持体育事业专项资金的通知</t>
  </si>
  <si>
    <t>1100405文化旅游体育与传媒</t>
  </si>
  <si>
    <t>2296003用于体育事业的彩票公益金支出</t>
  </si>
  <si>
    <t>关于提前下达2023年中央集中彩票公益金支持体育事业专项资金的通知</t>
  </si>
  <si>
    <t>甘财社〔2022〕122号</t>
  </si>
  <si>
    <t>关于提前下达2023年中央和省级福彩公益金支持社会福利事业专项资金预算的通知</t>
  </si>
  <si>
    <t>1100406社会保障和就业</t>
  </si>
  <si>
    <t>2296002用于社会福利的彩票公益金支出</t>
  </si>
  <si>
    <t>甘财综〔2022〕55号</t>
  </si>
  <si>
    <t>市民政山</t>
  </si>
  <si>
    <t>关于提前下达2023年彩票市场调控资金预算的通知</t>
  </si>
  <si>
    <t>2290808彩票市场调控资金支出</t>
  </si>
  <si>
    <t>提前下达2023年中央财政残疾人事业发展补助资金预算的通知</t>
  </si>
  <si>
    <t>2296006用于残疾人事业的彩票公益金支出</t>
  </si>
  <si>
    <t>2023年市级财力性转移支付增量资金安排计划表</t>
  </si>
  <si>
    <t>安排金额</t>
  </si>
  <si>
    <t>市工信委等单位</t>
  </si>
  <si>
    <t>工业突破发展行动及支持中小企业民营经济发展专项</t>
  </si>
  <si>
    <t>市委宣传部、市文广旅游局等单位</t>
  </si>
  <si>
    <t>文化体育旅游融合发展专项</t>
  </si>
  <si>
    <t>教育专项</t>
  </si>
  <si>
    <t>生态环保经费</t>
  </si>
  <si>
    <t>市科技局、市农科所</t>
  </si>
  <si>
    <t>强科技专项</t>
  </si>
  <si>
    <t>高台干部学院</t>
  </si>
  <si>
    <t>高台县红色基因传承基地建设项目</t>
  </si>
  <si>
    <t>市城投公司</t>
  </si>
  <si>
    <t>祁连路道路建设未征收房屋补偿资金</t>
  </si>
  <si>
    <t>市住建局</t>
  </si>
  <si>
    <t>张掖市第二人民医院引进人才住房购置项目</t>
  </si>
  <si>
    <t>市招商局</t>
  </si>
  <si>
    <t>招商引资专项</t>
  </si>
  <si>
    <t>市纪委监委</t>
  </si>
  <si>
    <t>“三抓三促”行动专项经费</t>
  </si>
  <si>
    <t>山丹马场</t>
  </si>
  <si>
    <t>生态功能区转移支付</t>
  </si>
  <si>
    <t>市财政局</t>
  </si>
  <si>
    <t>序号</t>
    <phoneticPr fontId="37" type="noConversion"/>
  </si>
  <si>
    <t>相关建设项目</t>
    <phoneticPr fontId="37" type="noConversion"/>
  </si>
  <si>
    <t>相关建设项目</t>
    <phoneticPr fontId="37" type="noConversion"/>
  </si>
</sst>
</file>

<file path=xl/styles.xml><?xml version="1.0" encoding="utf-8"?>
<styleSheet xmlns="http://schemas.openxmlformats.org/spreadsheetml/2006/main">
  <numFmts count="8">
    <numFmt numFmtId="178" formatCode="0.0000_ "/>
    <numFmt numFmtId="179" formatCode="0.00_ "/>
    <numFmt numFmtId="180" formatCode="* #,##0.00;* \-#,##0.00;* &quot;-&quot;??;@"/>
    <numFmt numFmtId="181" formatCode="0_ "/>
    <numFmt numFmtId="182" formatCode="#,##0_ "/>
    <numFmt numFmtId="183" formatCode="#0"/>
    <numFmt numFmtId="184" formatCode="#0.00"/>
    <numFmt numFmtId="185" formatCode="0.00_);[Red]\(0.00\)"/>
  </numFmts>
  <fonts count="40">
    <font>
      <sz val="11"/>
      <color theme="1"/>
      <name val="宋体"/>
      <charset val="134"/>
      <scheme val="minor"/>
    </font>
    <font>
      <sz val="11"/>
      <color theme="1"/>
      <name val="宋体"/>
      <charset val="134"/>
      <scheme val="minor"/>
    </font>
    <font>
      <b/>
      <sz val="11"/>
      <color theme="1"/>
      <name val="宋体"/>
      <charset val="134"/>
      <scheme val="minor"/>
    </font>
    <font>
      <sz val="20"/>
      <name val="方正小标宋简体"/>
      <charset val="134"/>
    </font>
    <font>
      <sz val="9"/>
      <name val="宋体"/>
      <charset val="134"/>
    </font>
    <font>
      <b/>
      <sz val="11"/>
      <name val="宋体"/>
      <charset val="134"/>
    </font>
    <font>
      <sz val="11"/>
      <name val="宋体"/>
      <charset val="134"/>
    </font>
    <font>
      <sz val="9"/>
      <name val="SimSun"/>
      <charset val="134"/>
    </font>
    <font>
      <b/>
      <sz val="14"/>
      <color rgb="FF000000"/>
      <name val="宋体"/>
      <charset val="134"/>
    </font>
    <font>
      <sz val="14"/>
      <color rgb="FF000000"/>
      <name val="宋体"/>
      <charset val="134"/>
    </font>
    <font>
      <sz val="12"/>
      <color rgb="FF000000"/>
      <name val="宋体"/>
      <charset val="134"/>
    </font>
    <font>
      <sz val="20"/>
      <color rgb="FF000000"/>
      <name val="方正小标宋简体"/>
      <charset val="134"/>
    </font>
    <font>
      <sz val="11"/>
      <color rgb="FF000000"/>
      <name val="宋体"/>
      <charset val="134"/>
    </font>
    <font>
      <b/>
      <sz val="11"/>
      <color rgb="FF000000"/>
      <name val="宋体"/>
      <charset val="134"/>
    </font>
    <font>
      <sz val="10"/>
      <name val="宋体"/>
      <charset val="134"/>
    </font>
    <font>
      <b/>
      <sz val="11"/>
      <name val="Times New Roman"/>
      <family val="1"/>
    </font>
    <font>
      <sz val="11"/>
      <name val="宋体"/>
      <charset val="134"/>
      <scheme val="minor"/>
    </font>
    <font>
      <b/>
      <sz val="11"/>
      <name val="宋体"/>
      <charset val="134"/>
      <scheme val="minor"/>
    </font>
    <font>
      <b/>
      <sz val="16"/>
      <name val="黑体"/>
      <charset val="134"/>
    </font>
    <font>
      <sz val="18"/>
      <name val="方正小标宋简体"/>
      <charset val="134"/>
    </font>
    <font>
      <sz val="11"/>
      <color indexed="8"/>
      <name val="黑体"/>
      <charset val="134"/>
    </font>
    <font>
      <b/>
      <sz val="11"/>
      <color indexed="8"/>
      <name val="宋体"/>
      <charset val="134"/>
      <scheme val="minor"/>
    </font>
    <font>
      <sz val="11"/>
      <name val="宋体"/>
      <charset val="134"/>
      <scheme val="minor"/>
    </font>
    <font>
      <sz val="11"/>
      <name val="SimSun"/>
      <charset val="134"/>
    </font>
    <font>
      <sz val="10"/>
      <color indexed="8"/>
      <name val="宋体"/>
      <charset val="134"/>
    </font>
    <font>
      <sz val="11"/>
      <color indexed="8"/>
      <name val="宋体"/>
      <charset val="134"/>
    </font>
    <font>
      <sz val="12"/>
      <color indexed="8"/>
      <name val="宋体"/>
      <charset val="134"/>
      <scheme val="major"/>
    </font>
    <font>
      <b/>
      <sz val="12"/>
      <color indexed="8"/>
      <name val="宋体"/>
      <charset val="134"/>
      <scheme val="major"/>
    </font>
    <font>
      <sz val="12"/>
      <color indexed="8"/>
      <name val="宋体"/>
      <charset val="134"/>
    </font>
    <font>
      <b/>
      <sz val="11"/>
      <name val="宋体"/>
      <charset val="134"/>
      <scheme val="major"/>
    </font>
    <font>
      <b/>
      <sz val="12"/>
      <name val="宋体"/>
      <charset val="134"/>
      <scheme val="major"/>
    </font>
    <font>
      <sz val="12"/>
      <name val="宋体"/>
      <charset val="134"/>
      <scheme val="major"/>
    </font>
    <font>
      <sz val="11"/>
      <color indexed="8"/>
      <name val="Times New Roman"/>
      <family val="1"/>
    </font>
    <font>
      <sz val="12"/>
      <name val="宋体"/>
      <charset val="134"/>
    </font>
    <font>
      <sz val="12"/>
      <name val="黑体"/>
      <charset val="134"/>
    </font>
    <font>
      <b/>
      <sz val="10"/>
      <name val="Arial"/>
      <family val="2"/>
    </font>
    <font>
      <sz val="12"/>
      <name val="Times New Roman"/>
      <family val="1"/>
    </font>
    <font>
      <sz val="9"/>
      <name val="宋体"/>
      <charset val="134"/>
      <scheme val="minor"/>
    </font>
    <font>
      <b/>
      <sz val="12"/>
      <color rgb="FF000000"/>
      <name val="宋体"/>
      <family val="3"/>
      <charset val="134"/>
    </font>
    <font>
      <sz val="12"/>
      <color rgb="FF000000"/>
      <name val="宋体"/>
      <family val="3"/>
      <charset val="134"/>
    </font>
  </fonts>
  <fills count="7">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tint="-0.14996795556505021"/>
        <bgColor rgb="FFFFFFFF"/>
      </patternFill>
    </fill>
    <fill>
      <patternFill patternType="solid">
        <fgColor theme="0" tint="-0.14996795556505021"/>
        <bgColor indexed="64"/>
      </patternFill>
    </fill>
    <fill>
      <patternFill patternType="solid">
        <fgColor indexed="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9">
    <xf numFmtId="0" fontId="0" fillId="0" borderId="0"/>
    <xf numFmtId="180" fontId="35" fillId="0" borderId="0" applyFont="0" applyFill="0" applyBorder="0" applyAlignment="0" applyProtection="0"/>
    <xf numFmtId="0" fontId="33" fillId="0" borderId="0">
      <alignment vertical="center"/>
    </xf>
    <xf numFmtId="0" fontId="33" fillId="0" borderId="0">
      <alignment vertical="center"/>
    </xf>
    <xf numFmtId="0" fontId="33" fillId="0" borderId="0"/>
    <xf numFmtId="0" fontId="33" fillId="0" borderId="0"/>
    <xf numFmtId="0" fontId="25" fillId="0" borderId="0">
      <alignment vertical="center"/>
    </xf>
    <xf numFmtId="0" fontId="33" fillId="0" borderId="0">
      <alignment vertical="center"/>
    </xf>
    <xf numFmtId="0" fontId="1" fillId="0" borderId="0"/>
    <xf numFmtId="0" fontId="1" fillId="0" borderId="0"/>
    <xf numFmtId="0" fontId="33" fillId="0" borderId="0"/>
    <xf numFmtId="0" fontId="33" fillId="0" borderId="0">
      <alignment vertical="center"/>
    </xf>
    <xf numFmtId="0" fontId="36" fillId="0" borderId="0"/>
    <xf numFmtId="0" fontId="33" fillId="0" borderId="0">
      <alignment vertical="center"/>
    </xf>
    <xf numFmtId="0" fontId="1" fillId="0" borderId="0"/>
    <xf numFmtId="0" fontId="6" fillId="0" borderId="0"/>
    <xf numFmtId="9" fontId="33" fillId="0" borderId="0" applyFont="0" applyFill="0" applyBorder="0" applyAlignment="0" applyProtection="0">
      <alignment vertical="center"/>
    </xf>
    <xf numFmtId="0" fontId="33" fillId="0" borderId="0"/>
    <xf numFmtId="9" fontId="35" fillId="0" borderId="0" applyFont="0" applyFill="0" applyBorder="0" applyAlignment="0" applyProtection="0"/>
  </cellStyleXfs>
  <cellXfs count="191">
    <xf numFmtId="0" fontId="0" fillId="0" borderId="0" xfId="0"/>
    <xf numFmtId="0" fontId="1" fillId="0" borderId="0" xfId="0" applyFont="1" applyAlignment="1">
      <alignment vertical="center"/>
    </xf>
    <xf numFmtId="0" fontId="2" fillId="0" borderId="0" xfId="0" applyFont="1" applyAlignment="1">
      <alignment vertical="center"/>
    </xf>
    <xf numFmtId="0" fontId="0" fillId="0" borderId="0" xfId="0" applyFont="1" applyAlignment="1">
      <alignment vertical="center"/>
    </xf>
    <xf numFmtId="0" fontId="4" fillId="0" borderId="0" xfId="0" applyFont="1" applyBorder="1" applyAlignment="1">
      <alignment vertical="center" wrapText="1"/>
    </xf>
    <xf numFmtId="0" fontId="5" fillId="2" borderId="1" xfId="0" applyFont="1" applyFill="1" applyBorder="1" applyAlignment="1">
      <alignment horizontal="center" vertical="center" wrapText="1"/>
    </xf>
    <xf numFmtId="0" fontId="6" fillId="0" borderId="1" xfId="0" applyFont="1" applyBorder="1" applyAlignment="1">
      <alignment vertical="center" wrapText="1"/>
    </xf>
    <xf numFmtId="0" fontId="4" fillId="0" borderId="0" xfId="0" applyFont="1" applyBorder="1" applyAlignment="1">
      <alignment horizontal="center" vertical="center" wrapText="1"/>
    </xf>
    <xf numFmtId="0" fontId="5" fillId="0" borderId="1" xfId="0" applyFont="1" applyBorder="1" applyAlignment="1">
      <alignment vertical="center" wrapText="1"/>
    </xf>
    <xf numFmtId="0" fontId="5" fillId="2" borderId="4" xfId="0" applyFont="1" applyFill="1" applyBorder="1" applyAlignment="1">
      <alignment horizontal="center" vertical="center" wrapText="1"/>
    </xf>
    <xf numFmtId="0" fontId="6" fillId="0" borderId="4" xfId="0" applyFont="1" applyBorder="1" applyAlignment="1">
      <alignment vertical="center" wrapText="1"/>
    </xf>
    <xf numFmtId="0" fontId="6" fillId="0" borderId="8" xfId="0" applyFont="1" applyBorder="1" applyAlignment="1">
      <alignment vertical="center" wrapText="1"/>
    </xf>
    <xf numFmtId="0" fontId="7" fillId="0" borderId="0" xfId="0" applyFont="1" applyBorder="1" applyAlignment="1">
      <alignment vertical="center" wrapText="1"/>
    </xf>
    <xf numFmtId="0" fontId="4" fillId="0" borderId="9" xfId="0" applyFont="1" applyBorder="1" applyAlignment="1">
      <alignment vertical="center" wrapText="1"/>
    </xf>
    <xf numFmtId="0" fontId="4" fillId="0" borderId="9" xfId="0" applyFont="1" applyBorder="1" applyAlignment="1">
      <alignment horizontal="center" vertical="center" wrapText="1"/>
    </xf>
    <xf numFmtId="183" fontId="5" fillId="2" borderId="4" xfId="0" applyNumberFormat="1" applyFont="1" applyFill="1" applyBorder="1" applyAlignment="1">
      <alignment horizontal="center" vertical="center" wrapText="1"/>
    </xf>
    <xf numFmtId="184" fontId="6" fillId="0" borderId="4" xfId="0" applyNumberFormat="1" applyFont="1" applyBorder="1" applyAlignment="1">
      <alignment vertical="center" wrapText="1"/>
    </xf>
    <xf numFmtId="183" fontId="6" fillId="0" borderId="4" xfId="0" applyNumberFormat="1" applyFont="1" applyBorder="1" applyAlignment="1">
      <alignment horizontal="center" vertical="center" wrapText="1"/>
    </xf>
    <xf numFmtId="0" fontId="8" fillId="0" borderId="0" xfId="0" applyFont="1" applyAlignment="1">
      <alignment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xf>
    <xf numFmtId="0" fontId="9" fillId="0" borderId="0" xfId="0" applyFont="1" applyAlignment="1">
      <alignment vertical="center"/>
    </xf>
    <xf numFmtId="0" fontId="0" fillId="0" borderId="0" xfId="0" applyAlignment="1">
      <alignment vertical="center"/>
    </xf>
    <xf numFmtId="0" fontId="9" fillId="0" borderId="0" xfId="0" applyFont="1" applyAlignment="1">
      <alignment horizontal="center" wrapText="1"/>
    </xf>
    <xf numFmtId="0" fontId="12" fillId="0" borderId="0" xfId="0" applyFont="1" applyAlignment="1">
      <alignment vertical="center"/>
    </xf>
    <xf numFmtId="0" fontId="13" fillId="0" borderId="4" xfId="0" applyFont="1" applyBorder="1" applyAlignment="1" applyProtection="1">
      <alignment horizontal="center" vertical="center" wrapText="1"/>
    </xf>
    <xf numFmtId="4" fontId="13" fillId="0" borderId="4" xfId="0" applyNumberFormat="1" applyFont="1" applyBorder="1" applyAlignment="1" applyProtection="1">
      <alignment horizontal="center" vertical="center" wrapText="1"/>
    </xf>
    <xf numFmtId="4" fontId="13" fillId="0" borderId="4" xfId="0" applyNumberFormat="1" applyFont="1" applyBorder="1" applyAlignment="1" applyProtection="1">
      <alignment horizontal="center" vertical="center"/>
    </xf>
    <xf numFmtId="0" fontId="0" fillId="3" borderId="0" xfId="0" applyFill="1" applyAlignment="1">
      <alignment vertical="center"/>
    </xf>
    <xf numFmtId="0" fontId="16" fillId="0" borderId="0" xfId="17" applyFont="1" applyFill="1" applyAlignment="1">
      <alignment vertical="center"/>
    </xf>
    <xf numFmtId="0" fontId="16" fillId="0" borderId="0" xfId="17" applyFont="1" applyFill="1" applyAlignment="1">
      <alignment horizontal="right" vertical="center"/>
    </xf>
    <xf numFmtId="0" fontId="17" fillId="0" borderId="1" xfId="17" applyFont="1" applyFill="1" applyBorder="1" applyAlignment="1">
      <alignment horizontal="center" vertical="center" wrapText="1"/>
    </xf>
    <xf numFmtId="0" fontId="5" fillId="0" borderId="1" xfId="13" applyFont="1" applyFill="1" applyBorder="1" applyAlignment="1">
      <alignment horizontal="center" vertical="center" wrapText="1"/>
    </xf>
    <xf numFmtId="3" fontId="16" fillId="0" borderId="1" xfId="17" applyNumberFormat="1" applyFont="1" applyFill="1" applyBorder="1" applyAlignment="1" applyProtection="1">
      <alignment vertical="center"/>
    </xf>
    <xf numFmtId="182" fontId="16" fillId="0" borderId="1" xfId="17" applyNumberFormat="1" applyFont="1" applyFill="1" applyBorder="1" applyAlignment="1">
      <alignment horizontal="right" vertical="center"/>
    </xf>
    <xf numFmtId="3" fontId="16" fillId="0" borderId="1" xfId="17" applyNumberFormat="1" applyFont="1" applyFill="1" applyBorder="1" applyAlignment="1" applyProtection="1">
      <alignment horizontal="left" vertical="center"/>
    </xf>
    <xf numFmtId="181" fontId="16" fillId="0" borderId="1" xfId="17" applyNumberFormat="1" applyFont="1" applyFill="1" applyBorder="1" applyAlignment="1">
      <alignment horizontal="right" vertical="center"/>
    </xf>
    <xf numFmtId="0" fontId="16" fillId="0" borderId="1" xfId="13" applyFont="1" applyFill="1" applyBorder="1" applyAlignment="1">
      <alignment vertical="center" wrapText="1"/>
    </xf>
    <xf numFmtId="0" fontId="16" fillId="0" borderId="1" xfId="17" applyFont="1" applyFill="1" applyBorder="1" applyAlignment="1">
      <alignment horizontal="left" vertical="center"/>
    </xf>
    <xf numFmtId="0" fontId="16" fillId="0" borderId="1" xfId="17" applyFont="1" applyFill="1" applyBorder="1" applyAlignment="1">
      <alignment vertical="center"/>
    </xf>
    <xf numFmtId="0" fontId="17" fillId="0" borderId="1" xfId="17" applyFont="1" applyFill="1" applyBorder="1" applyAlignment="1">
      <alignment horizontal="distributed" vertical="center" indent="2"/>
    </xf>
    <xf numFmtId="181" fontId="17" fillId="0" borderId="1" xfId="17" applyNumberFormat="1" applyFont="1" applyFill="1" applyBorder="1" applyAlignment="1">
      <alignment horizontal="right" vertical="center"/>
    </xf>
    <xf numFmtId="0" fontId="17" fillId="0" borderId="1" xfId="17" applyFont="1" applyFill="1" applyBorder="1" applyAlignment="1">
      <alignment vertical="center"/>
    </xf>
    <xf numFmtId="1" fontId="16" fillId="0" borderId="1" xfId="17" applyNumberFormat="1" applyFont="1" applyFill="1" applyBorder="1" applyAlignment="1" applyProtection="1">
      <alignment vertical="center"/>
      <protection locked="0"/>
    </xf>
    <xf numFmtId="1" fontId="17" fillId="0" borderId="1" xfId="17" applyNumberFormat="1" applyFont="1" applyFill="1" applyBorder="1" applyAlignment="1" applyProtection="1">
      <alignment vertical="center"/>
      <protection locked="0"/>
    </xf>
    <xf numFmtId="0" fontId="18" fillId="0" borderId="0" xfId="17" applyFont="1" applyFill="1" applyAlignment="1">
      <alignment vertical="center"/>
    </xf>
    <xf numFmtId="0" fontId="16" fillId="0" borderId="0" xfId="17" applyFont="1" applyFill="1" applyAlignment="1">
      <alignment vertical="center" wrapText="1"/>
    </xf>
    <xf numFmtId="0" fontId="17" fillId="0" borderId="0" xfId="17" applyFont="1" applyFill="1" applyAlignment="1">
      <alignment vertical="center"/>
    </xf>
    <xf numFmtId="0" fontId="19" fillId="0" borderId="0" xfId="17" applyFont="1" applyFill="1" applyAlignment="1">
      <alignment horizontal="center" vertical="center"/>
    </xf>
    <xf numFmtId="0" fontId="6" fillId="0" borderId="0" xfId="4" applyFont="1" applyFill="1" applyBorder="1" applyAlignment="1">
      <alignment horizontal="right" vertical="center"/>
    </xf>
    <xf numFmtId="181" fontId="16" fillId="0" borderId="1" xfId="17" applyNumberFormat="1" applyFont="1" applyFill="1" applyBorder="1" applyAlignment="1" applyProtection="1">
      <alignment horizontal="right" vertical="center"/>
    </xf>
    <xf numFmtId="181" fontId="16" fillId="0" borderId="1" xfId="17" applyNumberFormat="1" applyFont="1" applyFill="1" applyBorder="1" applyAlignment="1" applyProtection="1">
      <alignment horizontal="right" vertical="center"/>
      <protection locked="0"/>
    </xf>
    <xf numFmtId="0" fontId="19" fillId="0" borderId="0" xfId="12" applyFont="1" applyFill="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16" fillId="0" borderId="0" xfId="0" applyFont="1" applyAlignment="1">
      <alignment vertical="center"/>
    </xf>
    <xf numFmtId="0" fontId="17"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vertical="center" wrapText="1"/>
    </xf>
    <xf numFmtId="0" fontId="23" fillId="0" borderId="1" xfId="0" applyFont="1" applyBorder="1" applyAlignment="1">
      <alignment vertical="center" wrapText="1"/>
    </xf>
    <xf numFmtId="0" fontId="0" fillId="0" borderId="0" xfId="0" applyAlignment="1">
      <alignment horizontal="right" vertical="center"/>
    </xf>
    <xf numFmtId="183" fontId="5" fillId="4" borderId="1" xfId="0" applyNumberFormat="1" applyFont="1" applyFill="1" applyBorder="1" applyAlignment="1">
      <alignment horizontal="right" vertical="center" wrapText="1"/>
    </xf>
    <xf numFmtId="183" fontId="6" fillId="0" borderId="1" xfId="0" applyNumberFormat="1" applyFont="1" applyBorder="1" applyAlignment="1">
      <alignment vertical="center" wrapText="1"/>
    </xf>
    <xf numFmtId="183" fontId="5" fillId="5" borderId="1" xfId="0" applyNumberFormat="1" applyFont="1" applyFill="1" applyBorder="1" applyAlignment="1">
      <alignment vertical="center" wrapText="1"/>
    </xf>
    <xf numFmtId="184" fontId="22" fillId="0" borderId="0" xfId="0" applyNumberFormat="1" applyFont="1" applyAlignment="1">
      <alignment vertical="center"/>
    </xf>
    <xf numFmtId="0" fontId="6" fillId="0" borderId="1" xfId="0" applyFont="1" applyFill="1" applyBorder="1" applyAlignment="1">
      <alignment vertical="center" wrapText="1"/>
    </xf>
    <xf numFmtId="0" fontId="24" fillId="6" borderId="0" xfId="0" applyFont="1" applyFill="1" applyAlignment="1">
      <alignment vertical="center" wrapText="1"/>
    </xf>
    <xf numFmtId="0" fontId="25" fillId="6" borderId="0" xfId="0" applyFont="1" applyFill="1" applyAlignment="1">
      <alignment vertical="center" wrapText="1"/>
    </xf>
    <xf numFmtId="0" fontId="26" fillId="6" borderId="0" xfId="0" applyFont="1" applyFill="1" applyAlignment="1">
      <alignment vertical="center" wrapText="1"/>
    </xf>
    <xf numFmtId="0" fontId="27" fillId="6" borderId="0" xfId="0" applyFont="1" applyFill="1" applyAlignment="1">
      <alignment vertical="center" wrapText="1"/>
    </xf>
    <xf numFmtId="0" fontId="24" fillId="6" borderId="0" xfId="0" applyFont="1" applyFill="1" applyAlignment="1">
      <alignment horizontal="center" vertical="center" wrapText="1"/>
    </xf>
    <xf numFmtId="0" fontId="28" fillId="6" borderId="0" xfId="0" applyFont="1" applyFill="1" applyAlignment="1">
      <alignment vertical="center" wrapText="1"/>
    </xf>
    <xf numFmtId="4" fontId="29" fillId="6" borderId="1" xfId="0" applyNumberFormat="1" applyFont="1" applyFill="1" applyBorder="1" applyAlignment="1">
      <alignment horizontal="center" vertical="center" wrapText="1"/>
    </xf>
    <xf numFmtId="185" fontId="30" fillId="6" borderId="1" xfId="0" applyNumberFormat="1" applyFont="1" applyFill="1" applyBorder="1" applyAlignment="1">
      <alignment horizontal="right" vertical="center" wrapText="1"/>
    </xf>
    <xf numFmtId="0" fontId="26" fillId="6" borderId="1" xfId="0" applyFont="1" applyFill="1" applyBorder="1" applyAlignment="1">
      <alignment horizontal="center" vertical="center" wrapText="1"/>
    </xf>
    <xf numFmtId="0" fontId="31" fillId="6" borderId="1" xfId="11" applyFont="1" applyFill="1" applyBorder="1" applyAlignment="1">
      <alignment horizontal="left" vertical="center" wrapText="1"/>
    </xf>
    <xf numFmtId="0" fontId="26" fillId="6" borderId="1" xfId="3" applyFont="1" applyFill="1" applyBorder="1" applyAlignment="1">
      <alignment horizontal="left" vertical="center" wrapText="1"/>
    </xf>
    <xf numFmtId="179" fontId="26" fillId="6" borderId="1" xfId="0" applyNumberFormat="1" applyFont="1" applyFill="1" applyBorder="1" applyAlignment="1">
      <alignment horizontal="right" vertical="center" wrapText="1"/>
    </xf>
    <xf numFmtId="0" fontId="26" fillId="6" borderId="1" xfId="2" applyFont="1" applyFill="1" applyBorder="1" applyAlignment="1">
      <alignment horizontal="left" vertical="center" wrapText="1"/>
    </xf>
    <xf numFmtId="0" fontId="31" fillId="6" borderId="1" xfId="0" applyFont="1" applyFill="1" applyBorder="1" applyAlignment="1">
      <alignment horizontal="left" vertical="center" wrapText="1"/>
    </xf>
    <xf numFmtId="0" fontId="24" fillId="6" borderId="0" xfId="0" applyFont="1" applyFill="1" applyBorder="1" applyAlignment="1">
      <alignment vertical="center" wrapText="1"/>
    </xf>
    <xf numFmtId="0" fontId="25" fillId="6" borderId="0" xfId="0" applyFont="1" applyFill="1" applyBorder="1" applyAlignment="1">
      <alignment vertical="center" wrapText="1"/>
    </xf>
    <xf numFmtId="0" fontId="26" fillId="6" borderId="0" xfId="0" applyFont="1" applyFill="1" applyBorder="1" applyAlignment="1">
      <alignment vertical="center" wrapText="1"/>
    </xf>
    <xf numFmtId="0" fontId="27" fillId="6" borderId="0" xfId="0" applyFont="1" applyFill="1" applyBorder="1" applyAlignment="1">
      <alignment vertical="center" wrapText="1"/>
    </xf>
    <xf numFmtId="0" fontId="1" fillId="3" borderId="0" xfId="0" applyFont="1" applyFill="1" applyAlignment="1">
      <alignment vertical="center" wrapText="1"/>
    </xf>
    <xf numFmtId="0" fontId="1" fillId="3" borderId="0" xfId="0" applyFont="1" applyFill="1" applyAlignment="1">
      <alignment vertical="center"/>
    </xf>
    <xf numFmtId="0" fontId="25" fillId="3" borderId="0" xfId="0" applyFont="1" applyFill="1" applyAlignment="1">
      <alignment vertical="center"/>
    </xf>
    <xf numFmtId="0" fontId="32" fillId="3" borderId="0" xfId="0" applyFont="1" applyFill="1" applyAlignment="1">
      <alignment vertical="center"/>
    </xf>
    <xf numFmtId="0" fontId="32" fillId="3" borderId="0" xfId="0" applyFont="1" applyFill="1" applyAlignment="1">
      <alignment horizontal="right" vertical="center"/>
    </xf>
    <xf numFmtId="0" fontId="17" fillId="3" borderId="1" xfId="0" applyFont="1" applyFill="1" applyBorder="1" applyAlignment="1">
      <alignment horizontal="center" vertical="center" wrapText="1"/>
    </xf>
    <xf numFmtId="0" fontId="16" fillId="3" borderId="1" xfId="0" applyFont="1" applyFill="1" applyBorder="1" applyAlignment="1">
      <alignment vertical="center"/>
    </xf>
    <xf numFmtId="1" fontId="16" fillId="3" borderId="1" xfId="0" applyNumberFormat="1" applyFont="1" applyFill="1" applyBorder="1" applyAlignment="1">
      <alignment vertical="center"/>
    </xf>
    <xf numFmtId="0" fontId="16" fillId="3" borderId="1" xfId="0" applyFont="1" applyFill="1" applyBorder="1" applyAlignment="1">
      <alignment horizontal="left" vertical="center" indent="1"/>
    </xf>
    <xf numFmtId="181" fontId="16" fillId="3" borderId="1" xfId="0" applyNumberFormat="1" applyFont="1" applyFill="1" applyBorder="1" applyAlignment="1">
      <alignment vertical="center"/>
    </xf>
    <xf numFmtId="0" fontId="17" fillId="3" borderId="1" xfId="0" applyFont="1" applyFill="1" applyBorder="1" applyAlignment="1">
      <alignment horizontal="center" vertical="center"/>
    </xf>
    <xf numFmtId="1" fontId="17" fillId="3" borderId="1" xfId="0" applyNumberFormat="1" applyFont="1" applyFill="1" applyBorder="1" applyAlignment="1">
      <alignment vertical="center"/>
    </xf>
    <xf numFmtId="0" fontId="32" fillId="3" borderId="0" xfId="0" applyFont="1" applyFill="1" applyBorder="1" applyAlignment="1">
      <alignment vertical="center"/>
    </xf>
    <xf numFmtId="0" fontId="32" fillId="3" borderId="10" xfId="0" applyFont="1" applyFill="1" applyBorder="1" applyAlignment="1">
      <alignment vertical="center" wrapText="1"/>
    </xf>
    <xf numFmtId="0" fontId="25" fillId="3" borderId="10" xfId="0" applyFont="1" applyFill="1" applyBorder="1" applyAlignment="1">
      <alignment vertical="center" wrapText="1"/>
    </xf>
    <xf numFmtId="1" fontId="1" fillId="3" borderId="0" xfId="0" applyNumberFormat="1" applyFont="1" applyFill="1" applyAlignment="1">
      <alignment vertical="center"/>
    </xf>
    <xf numFmtId="1" fontId="25" fillId="3" borderId="0" xfId="0" applyNumberFormat="1" applyFont="1" applyFill="1" applyAlignment="1">
      <alignment vertical="center"/>
    </xf>
    <xf numFmtId="0" fontId="0" fillId="0" borderId="0" xfId="0" applyAlignment="1">
      <alignment horizontal="center"/>
    </xf>
    <xf numFmtId="0" fontId="16" fillId="0" borderId="0" xfId="17" applyFont="1" applyFill="1" applyAlignment="1">
      <alignment horizontal="center" vertical="center"/>
    </xf>
    <xf numFmtId="0" fontId="16" fillId="0" borderId="1" xfId="17" applyFont="1" applyFill="1" applyBorder="1" applyAlignment="1">
      <alignment horizontal="center" vertical="center"/>
    </xf>
    <xf numFmtId="181" fontId="33" fillId="0" borderId="1" xfId="12" applyNumberFormat="1" applyFont="1" applyFill="1" applyBorder="1" applyAlignment="1" applyProtection="1">
      <alignment horizontal="right" vertical="center"/>
      <protection locked="0"/>
    </xf>
    <xf numFmtId="0" fontId="0" fillId="0" borderId="1" xfId="0" applyBorder="1" applyAlignment="1">
      <alignment horizontal="center" vertical="center"/>
    </xf>
    <xf numFmtId="0" fontId="0" fillId="0" borderId="1" xfId="0" applyBorder="1" applyAlignment="1">
      <alignment vertical="center"/>
    </xf>
    <xf numFmtId="181" fontId="0" fillId="0" borderId="1" xfId="0" applyNumberFormat="1" applyBorder="1" applyAlignment="1">
      <alignment vertical="center"/>
    </xf>
    <xf numFmtId="0" fontId="1" fillId="0" borderId="1" xfId="0" applyFont="1" applyBorder="1" applyAlignment="1">
      <alignment vertical="center"/>
    </xf>
    <xf numFmtId="0" fontId="2" fillId="0" borderId="1" xfId="0" applyFont="1" applyBorder="1" applyAlignment="1">
      <alignment horizontal="center" vertical="center"/>
    </xf>
    <xf numFmtId="0" fontId="17" fillId="0" borderId="3" xfId="17" applyFont="1" applyFill="1" applyBorder="1" applyAlignment="1">
      <alignment horizontal="distributed" vertical="center"/>
    </xf>
    <xf numFmtId="181" fontId="2" fillId="0" borderId="1" xfId="0" applyNumberFormat="1" applyFont="1" applyBorder="1" applyAlignment="1">
      <alignment vertical="center"/>
    </xf>
    <xf numFmtId="181" fontId="33" fillId="0" borderId="1" xfId="13" applyNumberFormat="1" applyBorder="1">
      <alignment vertical="center"/>
    </xf>
    <xf numFmtId="181" fontId="0" fillId="0" borderId="0" xfId="0" applyNumberFormat="1"/>
    <xf numFmtId="181" fontId="16" fillId="0" borderId="1" xfId="16" applyNumberFormat="1" applyFont="1" applyFill="1" applyBorder="1" applyAlignment="1">
      <alignment horizontal="right" vertical="center"/>
    </xf>
    <xf numFmtId="181" fontId="0" fillId="0" borderId="0" xfId="0" applyNumberFormat="1" applyAlignment="1">
      <alignment vertical="center"/>
    </xf>
    <xf numFmtId="0" fontId="34" fillId="0" borderId="0" xfId="17" applyFont="1" applyFill="1" applyAlignment="1">
      <alignment vertical="center"/>
    </xf>
    <xf numFmtId="0" fontId="17" fillId="0" borderId="1" xfId="17" applyFont="1" applyFill="1" applyBorder="1" applyAlignment="1">
      <alignment horizontal="center" vertical="center"/>
    </xf>
    <xf numFmtId="0" fontId="17" fillId="0" borderId="1" xfId="17" applyFont="1" applyFill="1" applyBorder="1" applyAlignment="1">
      <alignment horizontal="left" vertical="center"/>
    </xf>
    <xf numFmtId="181" fontId="17" fillId="0" borderId="1" xfId="17" applyNumberFormat="1" applyFont="1" applyFill="1" applyBorder="1" applyAlignment="1">
      <alignment horizontal="right" vertical="center" wrapText="1"/>
    </xf>
    <xf numFmtId="181" fontId="16" fillId="0" borderId="1" xfId="17" applyNumberFormat="1" applyFont="1" applyFill="1" applyBorder="1" applyAlignment="1">
      <alignment horizontal="right" vertical="center" wrapText="1"/>
    </xf>
    <xf numFmtId="0" fontId="16" fillId="0" borderId="1" xfId="17" applyFont="1" applyFill="1" applyBorder="1" applyAlignment="1">
      <alignment vertical="center" wrapText="1"/>
    </xf>
    <xf numFmtId="178" fontId="16" fillId="0" borderId="0" xfId="17" applyNumberFormat="1" applyFont="1" applyFill="1" applyAlignment="1">
      <alignment vertical="center" wrapText="1"/>
    </xf>
    <xf numFmtId="181" fontId="16" fillId="0" borderId="0" xfId="17" applyNumberFormat="1" applyFont="1" applyFill="1" applyAlignment="1">
      <alignment vertical="center" wrapText="1"/>
    </xf>
    <xf numFmtId="0" fontId="16" fillId="0" borderId="0" xfId="17" applyFont="1" applyFill="1" applyAlignment="1">
      <alignment horizontal="right" vertical="center" wrapText="1"/>
    </xf>
    <xf numFmtId="179" fontId="17" fillId="0" borderId="1" xfId="17" applyNumberFormat="1" applyFont="1" applyFill="1" applyBorder="1" applyAlignment="1">
      <alignment horizontal="right" vertical="center" wrapText="1"/>
    </xf>
    <xf numFmtId="181" fontId="16" fillId="0" borderId="1" xfId="17" applyNumberFormat="1" applyFont="1" applyFill="1" applyBorder="1" applyAlignment="1">
      <alignment vertical="center"/>
    </xf>
    <xf numFmtId="0" fontId="0" fillId="0" borderId="0" xfId="0" applyFont="1" applyAlignment="1">
      <alignment horizontal="center" vertical="center"/>
    </xf>
    <xf numFmtId="0" fontId="0" fillId="0" borderId="1" xfId="0" applyFont="1" applyBorder="1" applyAlignment="1">
      <alignment horizontal="center" vertical="center"/>
    </xf>
    <xf numFmtId="0" fontId="0" fillId="0" borderId="0" xfId="0" applyFill="1" applyAlignment="1">
      <alignment vertical="center"/>
    </xf>
    <xf numFmtId="0" fontId="14" fillId="0" borderId="10" xfId="0" applyNumberFormat="1" applyFont="1" applyFill="1" applyBorder="1" applyAlignment="1" applyProtection="1">
      <alignment vertical="center"/>
    </xf>
    <xf numFmtId="0" fontId="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5" fillId="0" borderId="1" xfId="0" applyFont="1" applyFill="1" applyBorder="1" applyAlignment="1">
      <alignment vertical="center"/>
    </xf>
    <xf numFmtId="0" fontId="5" fillId="0" borderId="1" xfId="0" applyFont="1" applyFill="1" applyBorder="1" applyAlignment="1">
      <alignment horizontal="right" vertical="center"/>
    </xf>
    <xf numFmtId="0" fontId="6" fillId="0" borderId="1" xfId="0" applyFont="1" applyFill="1" applyBorder="1" applyAlignment="1">
      <alignment vertical="center"/>
    </xf>
    <xf numFmtId="0" fontId="6" fillId="0" borderId="1" xfId="0" applyFont="1" applyFill="1" applyBorder="1" applyAlignment="1">
      <alignment horizontal="right" vertical="center"/>
    </xf>
    <xf numFmtId="0" fontId="1" fillId="0" borderId="1" xfId="0" applyFont="1" applyFill="1" applyBorder="1" applyAlignment="1">
      <alignment horizontal="right" vertical="center"/>
    </xf>
    <xf numFmtId="0" fontId="2" fillId="0" borderId="1" xfId="0" applyFont="1" applyFill="1" applyBorder="1" applyAlignment="1">
      <alignment horizontal="right" vertical="center"/>
    </xf>
    <xf numFmtId="1" fontId="16" fillId="0" borderId="1" xfId="0" applyNumberFormat="1" applyFont="1" applyFill="1" applyBorder="1" applyAlignment="1">
      <alignment vertical="center"/>
    </xf>
    <xf numFmtId="0" fontId="16" fillId="0" borderId="1" xfId="0" applyFont="1" applyFill="1" applyBorder="1" applyAlignment="1">
      <alignment vertical="center"/>
    </xf>
    <xf numFmtId="181" fontId="0" fillId="0" borderId="1" xfId="0" applyNumberFormat="1" applyFill="1" applyBorder="1" applyAlignment="1">
      <alignment vertical="center"/>
    </xf>
    <xf numFmtId="1" fontId="32" fillId="3" borderId="0" xfId="0" applyNumberFormat="1" applyFont="1" applyFill="1" applyAlignment="1">
      <alignment vertical="center"/>
    </xf>
    <xf numFmtId="178" fontId="0" fillId="0" borderId="0" xfId="0" applyNumberFormat="1"/>
    <xf numFmtId="0" fontId="39" fillId="0" borderId="0" xfId="0" applyFont="1" applyAlignment="1">
      <alignment vertical="center" wrapText="1"/>
    </xf>
    <xf numFmtId="0" fontId="39" fillId="0" borderId="1" xfId="0" applyFont="1" applyBorder="1" applyAlignment="1" applyProtection="1">
      <alignment horizontal="center" vertical="center" wrapText="1"/>
    </xf>
    <xf numFmtId="0" fontId="39" fillId="0" borderId="1" xfId="0" applyFont="1" applyBorder="1" applyAlignment="1" applyProtection="1">
      <alignment horizontal="left" vertical="center" wrapText="1"/>
    </xf>
    <xf numFmtId="181" fontId="38" fillId="0" borderId="1" xfId="0" applyNumberFormat="1" applyFont="1" applyBorder="1" applyAlignment="1" applyProtection="1">
      <alignment horizontal="center" vertical="center"/>
    </xf>
    <xf numFmtId="181" fontId="39" fillId="0" borderId="1" xfId="0" applyNumberFormat="1" applyFont="1" applyBorder="1" applyAlignment="1" applyProtection="1">
      <alignment horizontal="center" vertical="center"/>
    </xf>
    <xf numFmtId="0" fontId="3" fillId="0" borderId="0" xfId="17" applyFont="1" applyFill="1" applyAlignment="1">
      <alignment horizontal="center" vertical="center"/>
    </xf>
    <xf numFmtId="0" fontId="17" fillId="0" borderId="1" xfId="17" applyFont="1" applyFill="1" applyBorder="1" applyAlignment="1">
      <alignment horizontal="center" vertical="center"/>
    </xf>
    <xf numFmtId="0" fontId="17" fillId="0" borderId="1" xfId="17" applyFont="1" applyFill="1" applyBorder="1" applyAlignment="1">
      <alignment horizontal="center" vertical="center" wrapText="1"/>
    </xf>
    <xf numFmtId="0" fontId="17" fillId="0" borderId="1" xfId="17" applyFont="1" applyFill="1" applyBorder="1" applyAlignment="1">
      <alignment horizontal="distributed" vertical="center" indent="2"/>
    </xf>
    <xf numFmtId="0" fontId="17" fillId="0" borderId="12" xfId="17" applyFont="1" applyFill="1" applyBorder="1" applyAlignment="1">
      <alignment horizontal="center" vertical="center" wrapText="1"/>
    </xf>
    <xf numFmtId="0" fontId="17" fillId="0" borderId="13" xfId="17" applyFont="1" applyFill="1" applyBorder="1" applyAlignment="1">
      <alignment horizontal="center" vertical="center" wrapText="1"/>
    </xf>
    <xf numFmtId="0" fontId="17" fillId="0" borderId="14" xfId="17" applyFont="1" applyFill="1" applyBorder="1" applyAlignment="1">
      <alignment horizontal="center" vertical="center" wrapText="1"/>
    </xf>
    <xf numFmtId="0" fontId="17" fillId="0" borderId="15" xfId="17" applyFont="1" applyFill="1" applyBorder="1" applyAlignment="1">
      <alignment horizontal="center" vertical="center" wrapText="1"/>
    </xf>
    <xf numFmtId="0" fontId="17" fillId="0" borderId="16" xfId="17" applyFont="1" applyFill="1" applyBorder="1" applyAlignment="1">
      <alignment horizontal="center" vertical="center" wrapText="1"/>
    </xf>
    <xf numFmtId="0" fontId="17" fillId="0" borderId="12" xfId="17" applyFont="1" applyFill="1" applyBorder="1" applyAlignment="1">
      <alignment horizontal="center" vertical="center"/>
    </xf>
    <xf numFmtId="0" fontId="17" fillId="0" borderId="13" xfId="17" applyFont="1" applyFill="1" applyBorder="1" applyAlignment="1">
      <alignment horizontal="center" vertical="center"/>
    </xf>
    <xf numFmtId="0" fontId="5" fillId="0" borderId="12" xfId="13" applyFont="1" applyFill="1" applyBorder="1" applyAlignment="1">
      <alignment horizontal="center" vertical="center" wrapText="1"/>
    </xf>
    <xf numFmtId="0" fontId="5" fillId="0" borderId="13" xfId="13" applyFont="1" applyFill="1" applyBorder="1" applyAlignment="1">
      <alignment horizontal="center" vertical="center" wrapText="1"/>
    </xf>
    <xf numFmtId="0" fontId="3" fillId="3" borderId="0" xfId="0" applyFont="1" applyFill="1" applyAlignment="1">
      <alignment horizontal="center" vertical="center"/>
    </xf>
    <xf numFmtId="0" fontId="3" fillId="6" borderId="0" xfId="0" applyFont="1" applyFill="1" applyAlignment="1">
      <alignment horizontal="center" vertical="center" wrapText="1"/>
    </xf>
    <xf numFmtId="14" fontId="24" fillId="6" borderId="10" xfId="0" applyNumberFormat="1" applyFont="1" applyFill="1" applyBorder="1" applyAlignment="1">
      <alignment horizontal="left" vertical="center" wrapText="1"/>
    </xf>
    <xf numFmtId="14" fontId="24" fillId="6" borderId="10" xfId="0" applyNumberFormat="1" applyFont="1" applyFill="1" applyBorder="1" applyAlignment="1">
      <alignment horizontal="center" vertical="center" wrapText="1"/>
    </xf>
    <xf numFmtId="4" fontId="30" fillId="6" borderId="2" xfId="0" applyNumberFormat="1" applyFont="1" applyFill="1" applyBorder="1" applyAlignment="1">
      <alignment horizontal="center" vertical="center" wrapText="1"/>
    </xf>
    <xf numFmtId="4" fontId="30" fillId="6" borderId="11" xfId="0" applyNumberFormat="1" applyFont="1" applyFill="1" applyBorder="1" applyAlignment="1">
      <alignment horizontal="center" vertical="center" wrapText="1"/>
    </xf>
    <xf numFmtId="4" fontId="30" fillId="6" borderId="3" xfId="0" applyNumberFormat="1"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3" fillId="0" borderId="0" xfId="0" applyFont="1" applyBorder="1" applyAlignment="1">
      <alignment horizontal="center" vertical="center" wrapText="1"/>
    </xf>
    <xf numFmtId="0" fontId="5" fillId="4" borderId="2"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9" fillId="0" borderId="0" xfId="12" applyFont="1" applyFill="1" applyBorder="1" applyAlignment="1">
      <alignment horizontal="center" vertical="center"/>
    </xf>
    <xf numFmtId="0" fontId="3" fillId="0" borderId="0" xfId="5" applyFont="1" applyFill="1" applyAlignment="1">
      <alignment horizontal="center" vertical="center"/>
    </xf>
    <xf numFmtId="0" fontId="0" fillId="0" borderId="10" xfId="0" applyFont="1" applyFill="1" applyBorder="1" applyAlignment="1">
      <alignment horizontal="center" vertical="center"/>
    </xf>
    <xf numFmtId="0" fontId="0" fillId="0" borderId="10" xfId="0" applyFill="1" applyBorder="1" applyAlignment="1">
      <alignment horizontal="center" vertical="center"/>
    </xf>
    <xf numFmtId="0" fontId="11" fillId="0" borderId="0" xfId="0" applyFont="1" applyAlignment="1">
      <alignment horizontal="center" vertical="center"/>
    </xf>
    <xf numFmtId="0" fontId="38" fillId="0" borderId="2" xfId="0" applyFont="1" applyBorder="1" applyAlignment="1" applyProtection="1">
      <alignment horizontal="center" vertical="center" wrapText="1"/>
    </xf>
    <xf numFmtId="0" fontId="38" fillId="0" borderId="3" xfId="0" applyFont="1" applyBorder="1" applyAlignment="1" applyProtection="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3" xfId="0" applyFont="1" applyFill="1" applyBorder="1" applyAlignment="1">
      <alignment horizontal="center" vertical="center" wrapText="1"/>
    </xf>
  </cellXfs>
  <cellStyles count="19">
    <cellStyle name="Normal 2" xfId="14"/>
    <cellStyle name="Normal 3" xfId="9"/>
    <cellStyle name="Normal 4" xfId="8"/>
    <cellStyle name="百分比 2" xfId="16"/>
    <cellStyle name="百分比 3" xfId="18"/>
    <cellStyle name="常规" xfId="0" builtinId="0"/>
    <cellStyle name="常规 2" xfId="17"/>
    <cellStyle name="常规 2 2" xfId="13"/>
    <cellStyle name="常规 21" xfId="7"/>
    <cellStyle name="常规 4" xfId="10"/>
    <cellStyle name="常规 5" xfId="11"/>
    <cellStyle name="常规 5 8" xfId="6"/>
    <cellStyle name="常规 7" xfId="15"/>
    <cellStyle name="常规_2014、2015社保基金预决算数据（人代会用）20150119" xfId="5"/>
    <cellStyle name="常规_21湖北省2015年地方财政预算表（20150331报部）" xfId="12"/>
    <cellStyle name="常规_Sheet3_1 2" xfId="4"/>
    <cellStyle name="常规_汇总2002年本级预算 2" xfId="3"/>
    <cellStyle name="常规_汇总2002年本级预算 2 2" xfId="2"/>
    <cellStyle name="千位分隔 2" xfId="1"/>
  </cellStyles>
  <dxfs count="0"/>
  <tableStyles count="0" defaultTableStyle="TableStyleMedium2" defaultPivotStyle="PivotStyleMedium9"/>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14996</xdr:colOff>
      <xdr:row>3</xdr:row>
      <xdr:rowOff>0</xdr:rowOff>
    </xdr:from>
    <xdr:ext cx="97475" cy="113064"/>
    <xdr:sp macro="" textlink="">
      <xdr:nvSpPr>
        <xdr:cNvPr id="2" name="shape1"/>
        <xdr:cNvSpPr/>
      </xdr:nvSpPr>
      <xdr:spPr>
        <a:xfrm>
          <a:off x="1633855" y="1334135"/>
          <a:ext cx="97790" cy="1130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a:p>
      </xdr:txBody>
    </xdr:sp>
    <xdr:clientData/>
  </xdr:oneCellAnchor>
  <xdr:oneCellAnchor>
    <xdr:from>
      <xdr:col>1</xdr:col>
      <xdr:colOff>14996</xdr:colOff>
      <xdr:row>3</xdr:row>
      <xdr:rowOff>0</xdr:rowOff>
    </xdr:from>
    <xdr:ext cx="97475" cy="113064"/>
    <xdr:sp macro="" textlink="">
      <xdr:nvSpPr>
        <xdr:cNvPr id="3" name="shape2"/>
        <xdr:cNvSpPr/>
      </xdr:nvSpPr>
      <xdr:spPr>
        <a:xfrm>
          <a:off x="1633855" y="1334135"/>
          <a:ext cx="97790" cy="1130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a:p>
      </xdr:txBody>
    </xdr:sp>
    <xdr:clientData/>
  </xdr:oneCellAnchor>
  <xdr:oneCellAnchor>
    <xdr:from>
      <xdr:col>1</xdr:col>
      <xdr:colOff>14996</xdr:colOff>
      <xdr:row>3</xdr:row>
      <xdr:rowOff>0</xdr:rowOff>
    </xdr:from>
    <xdr:ext cx="97475" cy="113064"/>
    <xdr:sp macro="" textlink="">
      <xdr:nvSpPr>
        <xdr:cNvPr id="4" name="shape3"/>
        <xdr:cNvSpPr/>
      </xdr:nvSpPr>
      <xdr:spPr>
        <a:xfrm>
          <a:off x="1633855" y="1334135"/>
          <a:ext cx="97790" cy="1130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a:p>
      </xdr:txBody>
    </xdr:sp>
    <xdr:clientData/>
  </xdr:oneCellAnchor>
  <xdr:oneCellAnchor>
    <xdr:from>
      <xdr:col>1</xdr:col>
      <xdr:colOff>14996</xdr:colOff>
      <xdr:row>3</xdr:row>
      <xdr:rowOff>0</xdr:rowOff>
    </xdr:from>
    <xdr:ext cx="97475" cy="113064"/>
    <xdr:sp macro="" textlink="">
      <xdr:nvSpPr>
        <xdr:cNvPr id="5" name="shape4"/>
        <xdr:cNvSpPr/>
      </xdr:nvSpPr>
      <xdr:spPr>
        <a:xfrm>
          <a:off x="1633855" y="1334135"/>
          <a:ext cx="97790" cy="1130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a:p>
      </xdr:txBody>
    </xdr:sp>
    <xdr:clientData/>
  </xdr:oneCellAnchor>
  <xdr:oneCellAnchor>
    <xdr:from>
      <xdr:col>1</xdr:col>
      <xdr:colOff>14996</xdr:colOff>
      <xdr:row>3</xdr:row>
      <xdr:rowOff>0</xdr:rowOff>
    </xdr:from>
    <xdr:ext cx="97475" cy="113064"/>
    <xdr:sp macro="" textlink="">
      <xdr:nvSpPr>
        <xdr:cNvPr id="6" name="shape5"/>
        <xdr:cNvSpPr/>
      </xdr:nvSpPr>
      <xdr:spPr>
        <a:xfrm>
          <a:off x="1633855" y="1334135"/>
          <a:ext cx="97790" cy="1130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a:p>
      </xdr:txBody>
    </xdr:sp>
    <xdr:clientData/>
  </xdr:oneCellAnchor>
  <xdr:oneCellAnchor>
    <xdr:from>
      <xdr:col>1</xdr:col>
      <xdr:colOff>14996</xdr:colOff>
      <xdr:row>3</xdr:row>
      <xdr:rowOff>0</xdr:rowOff>
    </xdr:from>
    <xdr:ext cx="97475" cy="113064"/>
    <xdr:sp macro="" textlink="">
      <xdr:nvSpPr>
        <xdr:cNvPr id="7" name="shape6"/>
        <xdr:cNvSpPr/>
      </xdr:nvSpPr>
      <xdr:spPr>
        <a:xfrm>
          <a:off x="1633855" y="1334135"/>
          <a:ext cx="97790" cy="1130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a:p>
      </xdr:txBody>
    </xdr:sp>
    <xdr:clientData/>
  </xdr:oneCellAnchor>
  <xdr:oneCellAnchor>
    <xdr:from>
      <xdr:col>1</xdr:col>
      <xdr:colOff>14996</xdr:colOff>
      <xdr:row>3</xdr:row>
      <xdr:rowOff>0</xdr:rowOff>
    </xdr:from>
    <xdr:ext cx="97475" cy="113064"/>
    <xdr:sp macro="" textlink="">
      <xdr:nvSpPr>
        <xdr:cNvPr id="8" name="shape7"/>
        <xdr:cNvSpPr/>
      </xdr:nvSpPr>
      <xdr:spPr>
        <a:xfrm>
          <a:off x="1633855" y="1334135"/>
          <a:ext cx="97790" cy="1130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a:p>
      </xdr:txBody>
    </xdr:sp>
    <xdr:clientData/>
  </xdr:oneCellAnchor>
  <xdr:oneCellAnchor>
    <xdr:from>
      <xdr:col>1</xdr:col>
      <xdr:colOff>14996</xdr:colOff>
      <xdr:row>3</xdr:row>
      <xdr:rowOff>0</xdr:rowOff>
    </xdr:from>
    <xdr:ext cx="97475" cy="113064"/>
    <xdr:sp macro="" textlink="">
      <xdr:nvSpPr>
        <xdr:cNvPr id="9" name="shape8"/>
        <xdr:cNvSpPr/>
      </xdr:nvSpPr>
      <xdr:spPr>
        <a:xfrm>
          <a:off x="1633855" y="1334135"/>
          <a:ext cx="97790" cy="1130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a:p>
      </xdr:txBody>
    </xdr:sp>
    <xdr:clientData/>
  </xdr:oneCellAnchor>
  <xdr:oneCellAnchor>
    <xdr:from>
      <xdr:col>1</xdr:col>
      <xdr:colOff>14996</xdr:colOff>
      <xdr:row>3</xdr:row>
      <xdr:rowOff>0</xdr:rowOff>
    </xdr:from>
    <xdr:ext cx="97475" cy="113064"/>
    <xdr:sp macro="" textlink="">
      <xdr:nvSpPr>
        <xdr:cNvPr id="10" name="shape9"/>
        <xdr:cNvSpPr/>
      </xdr:nvSpPr>
      <xdr:spPr>
        <a:xfrm>
          <a:off x="1633855" y="1334135"/>
          <a:ext cx="97790" cy="1130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a:p>
      </xdr:txBody>
    </xdr:sp>
    <xdr:clientData/>
  </xdr:oneCellAnchor>
  <xdr:oneCellAnchor>
    <xdr:from>
      <xdr:col>1</xdr:col>
      <xdr:colOff>14996</xdr:colOff>
      <xdr:row>3</xdr:row>
      <xdr:rowOff>0</xdr:rowOff>
    </xdr:from>
    <xdr:ext cx="97475" cy="113064"/>
    <xdr:sp macro="" textlink="">
      <xdr:nvSpPr>
        <xdr:cNvPr id="11" name="shape10"/>
        <xdr:cNvSpPr/>
      </xdr:nvSpPr>
      <xdr:spPr>
        <a:xfrm>
          <a:off x="1633855" y="1334135"/>
          <a:ext cx="97790" cy="1130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a:p>
      </xdr:txBody>
    </xdr:sp>
    <xdr:clientData/>
  </xdr:oneCellAnchor>
  <xdr:oneCellAnchor>
    <xdr:from>
      <xdr:col>1</xdr:col>
      <xdr:colOff>14996</xdr:colOff>
      <xdr:row>3</xdr:row>
      <xdr:rowOff>0</xdr:rowOff>
    </xdr:from>
    <xdr:ext cx="97475" cy="113064"/>
    <xdr:sp macro="" textlink="">
      <xdr:nvSpPr>
        <xdr:cNvPr id="12" name="shape11"/>
        <xdr:cNvSpPr/>
      </xdr:nvSpPr>
      <xdr:spPr>
        <a:xfrm>
          <a:off x="1633855" y="1334135"/>
          <a:ext cx="97790" cy="1130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a:p>
      </xdr:txBody>
    </xdr:sp>
    <xdr:clientData/>
  </xdr:oneCellAnchor>
  <xdr:oneCellAnchor>
    <xdr:from>
      <xdr:col>1</xdr:col>
      <xdr:colOff>14996</xdr:colOff>
      <xdr:row>3</xdr:row>
      <xdr:rowOff>0</xdr:rowOff>
    </xdr:from>
    <xdr:ext cx="97475" cy="113064"/>
    <xdr:sp macro="" textlink="">
      <xdr:nvSpPr>
        <xdr:cNvPr id="13" name="shape12"/>
        <xdr:cNvSpPr/>
      </xdr:nvSpPr>
      <xdr:spPr>
        <a:xfrm>
          <a:off x="1633855" y="1334135"/>
          <a:ext cx="97790" cy="1130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a:p>
      </xdr:txBody>
    </xdr:sp>
    <xdr:clientData/>
  </xdr:oneCellAnchor>
  <xdr:oneCellAnchor>
    <xdr:from>
      <xdr:col>1</xdr:col>
      <xdr:colOff>14996</xdr:colOff>
      <xdr:row>3</xdr:row>
      <xdr:rowOff>0</xdr:rowOff>
    </xdr:from>
    <xdr:ext cx="97475" cy="113064"/>
    <xdr:sp macro="" textlink="">
      <xdr:nvSpPr>
        <xdr:cNvPr id="14" name="shape13"/>
        <xdr:cNvSpPr/>
      </xdr:nvSpPr>
      <xdr:spPr>
        <a:xfrm>
          <a:off x="1633855" y="1334135"/>
          <a:ext cx="97790" cy="1130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a:p>
      </xdr:txBody>
    </xdr:sp>
    <xdr:clientData/>
  </xdr:oneCellAnchor>
  <xdr:oneCellAnchor>
    <xdr:from>
      <xdr:col>1</xdr:col>
      <xdr:colOff>14996</xdr:colOff>
      <xdr:row>3</xdr:row>
      <xdr:rowOff>0</xdr:rowOff>
    </xdr:from>
    <xdr:ext cx="97475" cy="113064"/>
    <xdr:sp macro="" textlink="">
      <xdr:nvSpPr>
        <xdr:cNvPr id="15" name="shape14"/>
        <xdr:cNvSpPr/>
      </xdr:nvSpPr>
      <xdr:spPr>
        <a:xfrm>
          <a:off x="1633855" y="1334135"/>
          <a:ext cx="97790" cy="1130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a:p>
      </xdr:txBody>
    </xdr:sp>
    <xdr:clientData/>
  </xdr:oneCellAnchor>
  <xdr:oneCellAnchor>
    <xdr:from>
      <xdr:col>1</xdr:col>
      <xdr:colOff>14996</xdr:colOff>
      <xdr:row>3</xdr:row>
      <xdr:rowOff>0</xdr:rowOff>
    </xdr:from>
    <xdr:ext cx="97475" cy="113064"/>
    <xdr:sp macro="" textlink="">
      <xdr:nvSpPr>
        <xdr:cNvPr id="16" name="shape15"/>
        <xdr:cNvSpPr/>
      </xdr:nvSpPr>
      <xdr:spPr>
        <a:xfrm>
          <a:off x="1633855" y="1334135"/>
          <a:ext cx="97790" cy="1130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a:p>
      </xdr:txBody>
    </xdr:sp>
    <xdr:clientData/>
  </xdr:oneCellAnchor>
  <xdr:oneCellAnchor>
    <xdr:from>
      <xdr:col>1</xdr:col>
      <xdr:colOff>14996</xdr:colOff>
      <xdr:row>3</xdr:row>
      <xdr:rowOff>0</xdr:rowOff>
    </xdr:from>
    <xdr:ext cx="97475" cy="113064"/>
    <xdr:sp macro="" textlink="">
      <xdr:nvSpPr>
        <xdr:cNvPr id="17" name="shape16"/>
        <xdr:cNvSpPr/>
      </xdr:nvSpPr>
      <xdr:spPr>
        <a:xfrm>
          <a:off x="1633855" y="1334135"/>
          <a:ext cx="97790" cy="1130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a:p>
      </xdr:txBody>
    </xdr:sp>
    <xdr:clientData/>
  </xdr:oneCellAnchor>
  <xdr:oneCellAnchor>
    <xdr:from>
      <xdr:col>1</xdr:col>
      <xdr:colOff>14996</xdr:colOff>
      <xdr:row>3</xdr:row>
      <xdr:rowOff>0</xdr:rowOff>
    </xdr:from>
    <xdr:ext cx="97475" cy="113064"/>
    <xdr:sp macro="" textlink="">
      <xdr:nvSpPr>
        <xdr:cNvPr id="18" name="shape17"/>
        <xdr:cNvSpPr/>
      </xdr:nvSpPr>
      <xdr:spPr>
        <a:xfrm>
          <a:off x="1633855" y="1334135"/>
          <a:ext cx="97790" cy="1130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a:p>
      </xdr:txBody>
    </xdr:sp>
    <xdr:clientData/>
  </xdr:oneCellAnchor>
  <xdr:oneCellAnchor>
    <xdr:from>
      <xdr:col>1</xdr:col>
      <xdr:colOff>14996</xdr:colOff>
      <xdr:row>3</xdr:row>
      <xdr:rowOff>0</xdr:rowOff>
    </xdr:from>
    <xdr:ext cx="97475" cy="113064"/>
    <xdr:sp macro="" textlink="">
      <xdr:nvSpPr>
        <xdr:cNvPr id="19" name="shape18"/>
        <xdr:cNvSpPr/>
      </xdr:nvSpPr>
      <xdr:spPr>
        <a:xfrm>
          <a:off x="1633855" y="1334135"/>
          <a:ext cx="97790" cy="1130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a:p>
      </xdr:txBody>
    </xdr:sp>
    <xdr:clientData/>
  </xdr:oneCellAnchor>
  <xdr:oneCellAnchor>
    <xdr:from>
      <xdr:col>1</xdr:col>
      <xdr:colOff>14996</xdr:colOff>
      <xdr:row>3</xdr:row>
      <xdr:rowOff>0</xdr:rowOff>
    </xdr:from>
    <xdr:ext cx="97475" cy="113064"/>
    <xdr:sp macro="" textlink="">
      <xdr:nvSpPr>
        <xdr:cNvPr id="20" name="shape19"/>
        <xdr:cNvSpPr/>
      </xdr:nvSpPr>
      <xdr:spPr>
        <a:xfrm>
          <a:off x="1633855" y="1334135"/>
          <a:ext cx="97790" cy="1130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a:p>
      </xdr:txBody>
    </xdr:sp>
    <xdr:clientData/>
  </xdr:oneCellAnchor>
  <xdr:oneCellAnchor>
    <xdr:from>
      <xdr:col>1</xdr:col>
      <xdr:colOff>14996</xdr:colOff>
      <xdr:row>3</xdr:row>
      <xdr:rowOff>0</xdr:rowOff>
    </xdr:from>
    <xdr:ext cx="97475" cy="113064"/>
    <xdr:sp macro="" textlink="">
      <xdr:nvSpPr>
        <xdr:cNvPr id="21" name="shape20"/>
        <xdr:cNvSpPr/>
      </xdr:nvSpPr>
      <xdr:spPr>
        <a:xfrm>
          <a:off x="1633855" y="1334135"/>
          <a:ext cx="97790" cy="1130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a:p>
      </xdr:txBody>
    </xdr:sp>
    <xdr:clientData/>
  </xdr:oneCellAnchor>
  <xdr:oneCellAnchor>
    <xdr:from>
      <xdr:col>1</xdr:col>
      <xdr:colOff>14996</xdr:colOff>
      <xdr:row>3</xdr:row>
      <xdr:rowOff>0</xdr:rowOff>
    </xdr:from>
    <xdr:ext cx="97475" cy="113064"/>
    <xdr:sp macro="" textlink="">
      <xdr:nvSpPr>
        <xdr:cNvPr id="22" name="shape21"/>
        <xdr:cNvSpPr/>
      </xdr:nvSpPr>
      <xdr:spPr>
        <a:xfrm>
          <a:off x="1633855" y="1334135"/>
          <a:ext cx="97790" cy="1130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a:p>
      </xdr:txBody>
    </xdr:sp>
    <xdr:clientData/>
  </xdr:oneCellAnchor>
  <xdr:oneCellAnchor>
    <xdr:from>
      <xdr:col>1</xdr:col>
      <xdr:colOff>14996</xdr:colOff>
      <xdr:row>3</xdr:row>
      <xdr:rowOff>0</xdr:rowOff>
    </xdr:from>
    <xdr:ext cx="97475" cy="113064"/>
    <xdr:sp macro="" textlink="">
      <xdr:nvSpPr>
        <xdr:cNvPr id="23" name="shape22"/>
        <xdr:cNvSpPr/>
      </xdr:nvSpPr>
      <xdr:spPr>
        <a:xfrm>
          <a:off x="1633855" y="1334135"/>
          <a:ext cx="97790" cy="1130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88.127.12\&#31185;&#23460;&#36164;&#26009;\&#39044;&#31639;&#31185;\&#39044;&#31639;&#31185;&#36164;&#26009;\2023&#24180;&#39044;&#31639;\&#20154;&#22823;&#24120;&#22996;&#20250;&#27719;&#25253;\2023&#24180;&#39044;&#31639;&#35843;&#25972;\home\uos\2023&#24180;&#36164;&#26009;\http:\10.16.0.5\2007&#24180;\2007&#24180;&#21021;&#20154;&#22823;&#25253;&#21578;\&#23450;&#31295;\&#25105;&#30340;&#25991;&#26723;\&#39044;&#31639;\2007&#24180;&#39044;&#31639;\&#39044;&#31639;&#33609;&#26696;\06.10.12&#19968;&#19979;&#21069;&#21040;&#22788;&#23460;\&#38468;&#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88.127.12\&#31185;&#23460;&#36164;&#26009;\&#39044;&#31639;&#31185;\&#39044;&#31639;&#31185;&#36164;&#26009;\2023&#24180;&#39044;&#31639;\&#20154;&#22823;&#24120;&#22996;&#20250;&#27719;&#25253;\2023&#24180;&#39044;&#31639;&#35843;&#25972;\&#39044;&#31639;&#25191;&#34892;&#12289;&#20915;&#31639;&#27719;&#25253;&#26448;&#26009;&#12289;&#20154;&#22823;&#20250;&#33609;&#26696;\2019&#24180;\2018&#24180;&#20915;&#31639;&#20844;&#24320;\&#20844;&#24320;&#33258;&#26597;\&#39044;&#31639;&#25191;&#34892;&#12289;&#20915;&#31639;&#27719;&#25253;&#26448;&#26009;&#12289;&#20154;&#22823;&#20250;&#33609;&#26696;\2018&#24180;\2019&#24180;&#39044;&#31639;-----------&#21313;&#19971;&#23626;&#22235;&#27425;&#20250;&#35758;\&#20043;&#21313;&#20061;\http:\10.16.0.5\2007&#24180;\2007&#24180;&#21021;&#20154;&#22823;&#25253;&#21578;\&#23450;&#31295;\&#25105;&#30340;&#25991;&#26723;\&#39044;&#31639;\2007&#24180;&#39044;&#31639;\&#39044;&#31639;&#33609;&#26696;\06.10.12&#19968;&#19979;&#21069;&#21040;&#22788;&#23460;\&#38468;&#3492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88.127.12\&#31185;&#23460;&#36164;&#26009;\&#39044;&#31639;&#31185;\&#39044;&#31639;&#31185;&#36164;&#26009;\2023&#24180;&#39044;&#31639;\&#20154;&#22823;&#24120;&#22996;&#20250;&#27719;&#25253;\2023&#24180;&#39044;&#31639;&#35843;&#25972;\home\uos\2023&#24180;&#36164;&#26009;\&#40644;&#29614;&#20256;&#25991;&#20214;\&#35843;&#25972;&#39044;&#31639;&#25253;&#21578;\&#26126;&#32454;&#34920;\2018&#24180;&#20154;&#22823;&#25253;&#21578;&#38468;&#34920;\http:\10.16.0.5\2007&#24180;\2007&#24180;&#21021;&#20154;&#22823;&#25253;&#21578;\&#23450;&#31295;\&#25105;&#30340;&#25991;&#26723;\&#39044;&#31639;\2007&#24180;&#39044;&#31639;\&#39044;&#31639;&#33609;&#26696;\06.10.12&#19968;&#19979;&#21069;&#21040;&#22788;&#23460;\&#38468;&#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88.127.12\&#31185;&#23460;&#36164;&#26009;\&#39044;&#31639;&#31185;\&#39044;&#31639;&#31185;&#36164;&#26009;\2023&#24180;&#39044;&#31639;\&#20154;&#22823;&#24120;&#22996;&#20250;&#27719;&#25253;\2023&#24180;&#39044;&#31639;&#35843;&#25972;\home\uos\2023&#24180;&#36164;&#26009;\&#40644;&#29614;&#20256;&#25991;&#20214;\2019-202&#24180;&#20154;&#22823;--&#21439;&#24066;&#27719;&#24635;&#22823;&#31867;--&#26412;&#32423;&#20154;&#22823;\http:\10.16.0.5\2007&#24180;\2007&#24180;&#21021;&#20154;&#22823;&#25253;&#21578;\&#23450;&#31295;\&#25105;&#30340;&#25991;&#26723;\&#39044;&#31639;\2007&#24180;&#39044;&#31639;\&#39044;&#31639;&#33609;&#26696;\06.10.12&#19968;&#19979;&#21069;&#21040;&#22788;&#23460;\&#38468;&#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88.127.12\&#31185;&#23460;&#36164;&#26009;\&#39044;&#31639;&#31185;\&#39044;&#31639;&#31185;&#36164;&#26009;\2023&#24180;&#39044;&#31639;\&#20154;&#22823;&#24120;&#22996;&#20250;&#27719;&#25253;\2023&#24180;&#39044;&#31639;&#35843;&#25972;\home\uos\2023&#24180;&#36164;&#26009;\&#40644;&#29614;&#20256;&#25991;&#20214;\&#35843;&#25972;&#39044;&#31639;&#25253;&#21578;\&#26126;&#32454;&#34920;\http:\10.16.0.5\2007&#24180;\2007&#24180;&#21021;&#20154;&#22823;&#25253;&#21578;\&#23450;&#31295;\&#25105;&#30340;&#25991;&#26723;\&#39044;&#31639;\2007&#24180;&#39044;&#31639;\&#39044;&#31639;&#33609;&#26696;\06.10.12&#19968;&#19979;&#21069;&#21040;&#22788;&#23460;\&#38468;&#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88.127.12\&#31185;&#23460;&#36164;&#26009;\&#39044;&#31639;&#31185;\&#39044;&#31639;&#31185;&#36164;&#26009;\2023&#24180;&#39044;&#31639;\&#20154;&#22823;&#24120;&#22996;&#20250;&#27719;&#25253;\2023&#24180;&#39044;&#31639;&#35843;&#25972;\L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88.127.12\&#31185;&#23460;&#36164;&#26009;\&#39044;&#31639;&#31185;\&#39044;&#31639;&#31185;&#36164;&#26009;\2023&#24180;&#39044;&#31639;\&#20154;&#22823;&#24120;&#22996;&#20250;&#27719;&#25253;\2023&#24180;&#39044;&#31639;&#35843;&#25972;\home\uos\2023&#24180;&#36164;&#26009;\SHANGHAI_LF\&#39044;&#31639;&#22788;\BY\YS3\97&#20915;&#31639;&#21306;&#21439;&#26368;&#21518;&#27719;&#2463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88.127.12\&#31185;&#23460;&#36164;&#26009;\&#39044;&#31639;&#31185;\&#39044;&#31639;&#31185;&#36164;&#26009;\2023&#24180;&#39044;&#31639;\&#20154;&#22823;&#24120;&#22996;&#20250;&#27719;&#25253;\2023&#24180;&#39044;&#31639;&#35843;&#25972;\&#31185;&#23460;&#36164;&#26009;\&#39044;&#31639;&#31185;\&#39044;&#31639;&#31185;&#36164;&#26009;\2021&#24180;&#39044;&#31639;\&#20154;&#20195;&#20250;&#36164;&#26009;\5.2021&#24180;&#39044;&#31639;&#34920;&#65288;&#2345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07年一下前控制数"/>
      <sheetName val="总表"/>
      <sheetName val="行政政法处"/>
      <sheetName val="商贸处"/>
      <sheetName val="教科文处"/>
      <sheetName val="预算处"/>
      <sheetName val="农业处"/>
      <sheetName val="社保处"/>
      <sheetName val="经济建设处"/>
      <sheetName val="企业处"/>
      <sheetName val="离退休"/>
      <sheetName val="行公"/>
      <sheetName val="商公"/>
      <sheetName val="教公"/>
      <sheetName val="农公"/>
      <sheetName val="预公"/>
      <sheetName val="社公"/>
      <sheetName val="经公"/>
      <sheetName val="企公"/>
      <sheetName val="专项转移支付"/>
      <sheetName val="政策性转移支付"/>
      <sheetName val="必保项目表"/>
      <sheetName val="列收列支"/>
      <sheetName val="人员经费标准"/>
      <sheetName val="公用经费单项定额表"/>
      <sheetName val="部分单位公用经费标准"/>
      <sheetName val="基数增长"/>
      <sheetName val="人员职务"/>
      <sheetName val="行政人员经费标准"/>
      <sheetName val="人员经费导入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007年一下前控制数"/>
      <sheetName val="总表"/>
      <sheetName val="行政政法处"/>
      <sheetName val="商贸处"/>
      <sheetName val="教科文处"/>
      <sheetName val="预算处"/>
      <sheetName val="农业处"/>
      <sheetName val="社保处"/>
      <sheetName val="经济建设处"/>
      <sheetName val="企业处"/>
      <sheetName val="离退休"/>
      <sheetName val="行公"/>
      <sheetName val="商公"/>
      <sheetName val="教公"/>
      <sheetName val="农公"/>
      <sheetName val="预公"/>
      <sheetName val="社公"/>
      <sheetName val="经公"/>
      <sheetName val="企公"/>
      <sheetName val="专项转移支付"/>
      <sheetName val="政策性转移支付"/>
      <sheetName val="必保项目表"/>
      <sheetName val="列收列支"/>
      <sheetName val="人员经费标准"/>
      <sheetName val="公用经费单项定额表"/>
      <sheetName val="部分单位公用经费标准"/>
      <sheetName val="基数增长"/>
      <sheetName val="人员职务"/>
      <sheetName val="行政人员经费标准"/>
      <sheetName val="人员经费导入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2007年一下前控制数"/>
      <sheetName val="总表"/>
      <sheetName val="行政政法处"/>
      <sheetName val="商贸处"/>
      <sheetName val="教科文处"/>
      <sheetName val="预算处"/>
      <sheetName val="农业处"/>
      <sheetName val="社保处"/>
      <sheetName val="经济建设处"/>
      <sheetName val="企业处"/>
      <sheetName val="离退休"/>
      <sheetName val="行公"/>
      <sheetName val="商公"/>
      <sheetName val="教公"/>
      <sheetName val="农公"/>
      <sheetName val="预公"/>
      <sheetName val="社公"/>
      <sheetName val="经公"/>
      <sheetName val="企公"/>
      <sheetName val="专项转移支付"/>
      <sheetName val="政策性转移支付"/>
      <sheetName val="必保项目表"/>
      <sheetName val="列收列支"/>
      <sheetName val="人员经费标准"/>
      <sheetName val="公用经费单项定额表"/>
      <sheetName val="部分单位公用经费标准"/>
      <sheetName val="基数增长"/>
      <sheetName val="人员职务"/>
      <sheetName val="行政人员经费标准"/>
      <sheetName val="人员经费导入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2007年一下前控制数"/>
      <sheetName val="总表"/>
      <sheetName val="行政政法处"/>
      <sheetName val="商贸处"/>
      <sheetName val="教科文处"/>
      <sheetName val="预算处"/>
      <sheetName val="农业处"/>
      <sheetName val="社保处"/>
      <sheetName val="经济建设处"/>
      <sheetName val="企业处"/>
      <sheetName val="离退休"/>
      <sheetName val="行公"/>
      <sheetName val="商公"/>
      <sheetName val="教公"/>
      <sheetName val="农公"/>
      <sheetName val="预公"/>
      <sheetName val="社公"/>
      <sheetName val="经公"/>
      <sheetName val="企公"/>
      <sheetName val="专项转移支付"/>
      <sheetName val="政策性转移支付"/>
      <sheetName val="必保项目表"/>
      <sheetName val="列收列支"/>
      <sheetName val="人员经费标准"/>
      <sheetName val="公用经费单项定额表"/>
      <sheetName val="部分单位公用经费标准"/>
      <sheetName val="基数增长"/>
      <sheetName val="人员职务"/>
      <sheetName val="行政人员经费标准"/>
      <sheetName val="人员经费导入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2007年一下前控制数"/>
      <sheetName val="总表"/>
      <sheetName val="行政政法处"/>
      <sheetName val="商贸处"/>
      <sheetName val="教科文处"/>
      <sheetName val="预算处"/>
      <sheetName val="农业处"/>
      <sheetName val="社保处"/>
      <sheetName val="经济建设处"/>
      <sheetName val="企业处"/>
      <sheetName val="离退休"/>
      <sheetName val="行公"/>
      <sheetName val="商公"/>
      <sheetName val="教公"/>
      <sheetName val="农公"/>
      <sheetName val="预公"/>
      <sheetName val="社公"/>
      <sheetName val="经公"/>
      <sheetName val="企公"/>
      <sheetName val="专项转移支付"/>
      <sheetName val="政策性转移支付"/>
      <sheetName val="必保项目表"/>
      <sheetName val="列收列支"/>
      <sheetName val="人员经费标准"/>
      <sheetName val="公用经费单项定额表"/>
      <sheetName val="部分单位公用经费标准"/>
      <sheetName val="基数增长"/>
      <sheetName val="人员职务"/>
      <sheetName val="行政人员经费标准"/>
      <sheetName val="人员经费导入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2007年一下前控制数"/>
      <sheetName val="总表"/>
      <sheetName val="行政政法处"/>
      <sheetName val="商贸处"/>
      <sheetName val="教科文处"/>
      <sheetName val="预算处"/>
      <sheetName val="农业处"/>
      <sheetName val="社保处"/>
      <sheetName val="经济建设处"/>
      <sheetName val="企业处"/>
      <sheetName val="离退休"/>
      <sheetName val="行公"/>
      <sheetName val="商公"/>
      <sheetName val="教公"/>
      <sheetName val="农公"/>
      <sheetName val="预公"/>
      <sheetName val="社公"/>
      <sheetName val="经公"/>
      <sheetName val="企公"/>
      <sheetName val="专项转移支付"/>
      <sheetName val="政策性转移支付"/>
      <sheetName val="必保项目表"/>
      <sheetName val="列收列支"/>
      <sheetName val="人员经费标准"/>
      <sheetName val="公用经费单项定额表"/>
      <sheetName val="部分单位公用经费标准"/>
      <sheetName val="基数增长"/>
      <sheetName val="人员职务"/>
      <sheetName val="行政人员经费标准"/>
      <sheetName val="人员经费导入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29个部门"/>
      <sheetName val="LD"/>
      <sheetName val="人员职务"/>
    </sheetNames>
    <definedNames>
      <definedName name="BM8_SelectZBM.BM8_ZBMChangeKMM"/>
      <definedName name="BM8_SelectZBM.BM8_ZBMminusOption"/>
      <definedName name="BM8_SelectZBM.BM8_ZBMSumOption"/>
    </definedNames>
    <sheetDataSet>
      <sheetData sheetId="0"/>
      <sheetData sheetId="1"/>
      <sheetData sheetId="2" refreshError="1"/>
      <sheetData sheetId="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2000地方"/>
      <sheetName val="中央"/>
      <sheetName val="01北京市"/>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人员职务"/>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平衡简表2021"/>
      <sheetName val="收入建议"/>
      <sheetName val="本级收入"/>
      <sheetName val="本级支出"/>
      <sheetName val="本级支出明细"/>
      <sheetName val="本级平衡"/>
      <sheetName val="支出经济分类"/>
      <sheetName val="政府性基金预算收入"/>
      <sheetName val="政府性基金预算支出"/>
      <sheetName val="政府性基金平衡表"/>
      <sheetName val="全市社保基金收支"/>
      <sheetName val="市级社保基金收入"/>
      <sheetName val="市级社保基金支出"/>
      <sheetName val="国有资本经营预算"/>
      <sheetName val="三公经费预算"/>
      <sheetName val="提前下达专项"/>
    </sheetNames>
    <sheetDataSet>
      <sheetData sheetId="0">
        <row r="15">
          <cell r="G15">
            <v>4427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92D050"/>
  </sheetPr>
  <dimension ref="A1:F37"/>
  <sheetViews>
    <sheetView showGridLines="0" showZeros="0" workbookViewId="0">
      <pane ySplit="5" topLeftCell="A6" activePane="bottomLeft" state="frozen"/>
      <selection pane="bottomLeft" activeCell="I24" sqref="I24"/>
    </sheetView>
  </sheetViews>
  <sheetFormatPr defaultColWidth="10" defaultRowHeight="13.5"/>
  <cols>
    <col min="1" max="1" width="10" style="30"/>
    <col min="2" max="2" width="22.375" style="30" customWidth="1"/>
    <col min="3" max="3" width="15" style="47" customWidth="1"/>
    <col min="4" max="4" width="15.375" style="47" customWidth="1"/>
    <col min="5" max="6" width="13.25" style="30" customWidth="1"/>
    <col min="7" max="16384" width="10" style="30"/>
  </cols>
  <sheetData>
    <row r="1" spans="1:6" ht="22.15" customHeight="1">
      <c r="A1" s="118"/>
    </row>
    <row r="2" spans="1:6" s="46" customFormat="1" ht="31.9" customHeight="1">
      <c r="A2" s="151" t="s">
        <v>36</v>
      </c>
      <c r="B2" s="151"/>
      <c r="C2" s="151"/>
      <c r="D2" s="151"/>
      <c r="E2" s="151"/>
      <c r="F2" s="151"/>
    </row>
    <row r="3" spans="1:6" ht="20.25" customHeight="1">
      <c r="E3" s="126" t="s">
        <v>0</v>
      </c>
      <c r="F3" s="126"/>
    </row>
    <row r="4" spans="1:6" s="48" customFormat="1" ht="31.5" customHeight="1">
      <c r="A4" s="152" t="s">
        <v>1</v>
      </c>
      <c r="B4" s="152"/>
      <c r="C4" s="153" t="s">
        <v>2</v>
      </c>
      <c r="D4" s="153"/>
      <c r="E4" s="153"/>
      <c r="F4" s="155" t="s">
        <v>37</v>
      </c>
    </row>
    <row r="5" spans="1:6" s="48" customFormat="1" ht="20.25" customHeight="1">
      <c r="A5" s="119" t="s">
        <v>3</v>
      </c>
      <c r="B5" s="119" t="s">
        <v>4</v>
      </c>
      <c r="C5" s="32" t="s">
        <v>5</v>
      </c>
      <c r="D5" s="33" t="s">
        <v>6</v>
      </c>
      <c r="E5" s="119" t="s">
        <v>38</v>
      </c>
      <c r="F5" s="156"/>
    </row>
    <row r="6" spans="1:6" s="48" customFormat="1" ht="20.25" customHeight="1">
      <c r="A6" s="120">
        <v>101</v>
      </c>
      <c r="B6" s="43" t="s">
        <v>8</v>
      </c>
      <c r="C6" s="121">
        <f t="shared" ref="C6:E6" si="0">SUM(C7:C22)</f>
        <v>22170</v>
      </c>
      <c r="D6" s="121">
        <f t="shared" si="0"/>
        <v>23650</v>
      </c>
      <c r="E6" s="121">
        <f t="shared" si="0"/>
        <v>1480</v>
      </c>
      <c r="F6" s="127">
        <v>11.719967877556797</v>
      </c>
    </row>
    <row r="7" spans="1:6" ht="20.25" customHeight="1">
      <c r="A7" s="39">
        <v>10101</v>
      </c>
      <c r="B7" s="40" t="s">
        <v>9</v>
      </c>
      <c r="C7" s="122">
        <v>9000</v>
      </c>
      <c r="D7" s="122">
        <f>9000</f>
        <v>9000</v>
      </c>
      <c r="E7" s="128">
        <f>D7-C7</f>
        <v>0</v>
      </c>
      <c r="F7" s="127">
        <v>211.74229303775547</v>
      </c>
    </row>
    <row r="8" spans="1:6" ht="15" hidden="1" customHeight="1">
      <c r="A8" s="39">
        <v>10104</v>
      </c>
      <c r="B8" s="40" t="s">
        <v>10</v>
      </c>
      <c r="C8" s="122"/>
      <c r="D8" s="122"/>
      <c r="E8" s="128">
        <f t="shared" ref="E8:E31" si="1">D8-C8</f>
        <v>0</v>
      </c>
      <c r="F8" s="127"/>
    </row>
    <row r="9" spans="1:6" ht="15" hidden="1" customHeight="1">
      <c r="A9" s="39">
        <v>10105</v>
      </c>
      <c r="B9" s="40" t="s">
        <v>11</v>
      </c>
      <c r="C9" s="122"/>
      <c r="D9" s="122"/>
      <c r="E9" s="128">
        <f t="shared" si="1"/>
        <v>0</v>
      </c>
      <c r="F9" s="127"/>
    </row>
    <row r="10" spans="1:6" ht="15" hidden="1" customHeight="1">
      <c r="A10" s="39">
        <v>10106</v>
      </c>
      <c r="B10" s="40" t="s">
        <v>12</v>
      </c>
      <c r="C10" s="122"/>
      <c r="D10" s="122"/>
      <c r="E10" s="128">
        <f t="shared" si="1"/>
        <v>0</v>
      </c>
      <c r="F10" s="127"/>
    </row>
    <row r="11" spans="1:6" ht="20.25" customHeight="1">
      <c r="A11" s="39">
        <v>10107</v>
      </c>
      <c r="B11" s="40" t="s">
        <v>13</v>
      </c>
      <c r="C11" s="122">
        <v>20</v>
      </c>
      <c r="D11" s="122">
        <v>20</v>
      </c>
      <c r="E11" s="128">
        <f t="shared" si="1"/>
        <v>0</v>
      </c>
      <c r="F11" s="127">
        <v>-13.043478260869563</v>
      </c>
    </row>
    <row r="12" spans="1:6" ht="20.25" customHeight="1">
      <c r="A12" s="39">
        <v>10109</v>
      </c>
      <c r="B12" s="40" t="s">
        <v>14</v>
      </c>
      <c r="C12" s="122">
        <v>5000</v>
      </c>
      <c r="D12" s="122">
        <v>5000</v>
      </c>
      <c r="E12" s="128">
        <f t="shared" si="1"/>
        <v>0</v>
      </c>
      <c r="F12" s="127">
        <v>16.41443538998837</v>
      </c>
    </row>
    <row r="13" spans="1:6" ht="15" hidden="1" customHeight="1">
      <c r="A13" s="39">
        <v>10110</v>
      </c>
      <c r="B13" s="40" t="s">
        <v>15</v>
      </c>
      <c r="C13" s="122"/>
      <c r="D13" s="122"/>
      <c r="E13" s="128">
        <f t="shared" si="1"/>
        <v>0</v>
      </c>
      <c r="F13" s="127"/>
    </row>
    <row r="14" spans="1:6" ht="15" hidden="1" customHeight="1">
      <c r="A14" s="39">
        <v>10111</v>
      </c>
      <c r="B14" s="40" t="s">
        <v>16</v>
      </c>
      <c r="C14" s="122"/>
      <c r="D14" s="122"/>
      <c r="E14" s="128">
        <f t="shared" si="1"/>
        <v>0</v>
      </c>
      <c r="F14" s="127"/>
    </row>
    <row r="15" spans="1:6" ht="20.25" customHeight="1">
      <c r="A15" s="39">
        <v>10112</v>
      </c>
      <c r="B15" s="40" t="s">
        <v>17</v>
      </c>
      <c r="C15" s="122">
        <v>2100</v>
      </c>
      <c r="D15" s="122">
        <v>2100</v>
      </c>
      <c r="E15" s="128">
        <f t="shared" si="1"/>
        <v>0</v>
      </c>
      <c r="F15" s="127">
        <v>-14.529914529914535</v>
      </c>
    </row>
    <row r="16" spans="1:6" ht="15" hidden="1" customHeight="1">
      <c r="A16" s="39">
        <v>10113</v>
      </c>
      <c r="B16" s="40" t="s">
        <v>18</v>
      </c>
      <c r="C16" s="122"/>
      <c r="D16" s="122"/>
      <c r="E16" s="128">
        <f t="shared" si="1"/>
        <v>0</v>
      </c>
      <c r="F16" s="127"/>
    </row>
    <row r="17" spans="1:6" ht="15" hidden="1" customHeight="1">
      <c r="A17" s="39">
        <v>10114</v>
      </c>
      <c r="B17" s="40" t="s">
        <v>19</v>
      </c>
      <c r="C17" s="122"/>
      <c r="D17" s="122"/>
      <c r="E17" s="128">
        <f t="shared" si="1"/>
        <v>0</v>
      </c>
      <c r="F17" s="127"/>
    </row>
    <row r="18" spans="1:6" ht="15" hidden="1" customHeight="1">
      <c r="A18" s="39">
        <v>10118</v>
      </c>
      <c r="B18" s="40" t="s">
        <v>20</v>
      </c>
      <c r="C18" s="122"/>
      <c r="D18" s="122"/>
      <c r="E18" s="128">
        <f t="shared" si="1"/>
        <v>0</v>
      </c>
      <c r="F18" s="127"/>
    </row>
    <row r="19" spans="1:6" ht="20.25" customHeight="1">
      <c r="A19" s="39">
        <v>10119</v>
      </c>
      <c r="B19" s="40" t="s">
        <v>21</v>
      </c>
      <c r="C19" s="122">
        <v>6000</v>
      </c>
      <c r="D19" s="122">
        <v>7480</v>
      </c>
      <c r="E19" s="128">
        <f t="shared" si="1"/>
        <v>1480</v>
      </c>
      <c r="F19" s="127">
        <v>-34.712402897791733</v>
      </c>
    </row>
    <row r="20" spans="1:6" ht="15" hidden="1" customHeight="1">
      <c r="A20" s="39">
        <v>10120</v>
      </c>
      <c r="B20" s="40" t="s">
        <v>22</v>
      </c>
      <c r="C20" s="122"/>
      <c r="D20" s="122"/>
      <c r="E20" s="128">
        <f t="shared" si="1"/>
        <v>0</v>
      </c>
      <c r="F20" s="127"/>
    </row>
    <row r="21" spans="1:6" ht="20.25" customHeight="1">
      <c r="A21" s="39">
        <v>10121</v>
      </c>
      <c r="B21" s="40" t="s">
        <v>23</v>
      </c>
      <c r="C21" s="122">
        <v>50</v>
      </c>
      <c r="D21" s="122">
        <v>50</v>
      </c>
      <c r="E21" s="128">
        <f t="shared" si="1"/>
        <v>0</v>
      </c>
      <c r="F21" s="127">
        <v>4.1666666666666714</v>
      </c>
    </row>
    <row r="22" spans="1:6" ht="20.25" hidden="1" customHeight="1">
      <c r="A22" s="39">
        <v>10199</v>
      </c>
      <c r="B22" s="40" t="s">
        <v>24</v>
      </c>
      <c r="C22" s="122">
        <v>0</v>
      </c>
      <c r="D22" s="122"/>
      <c r="E22" s="128">
        <f t="shared" si="1"/>
        <v>0</v>
      </c>
      <c r="F22" s="127"/>
    </row>
    <row r="23" spans="1:6" s="48" customFormat="1" ht="20.25" customHeight="1">
      <c r="A23" s="120">
        <v>103</v>
      </c>
      <c r="B23" s="43" t="s">
        <v>25</v>
      </c>
      <c r="C23" s="121">
        <f t="shared" ref="C23:E23" si="2">SUM(C24:C31)</f>
        <v>31470</v>
      </c>
      <c r="D23" s="121">
        <f t="shared" si="2"/>
        <v>35470</v>
      </c>
      <c r="E23" s="121">
        <f t="shared" si="2"/>
        <v>4000</v>
      </c>
      <c r="F23" s="127">
        <v>3.3056647735546676</v>
      </c>
    </row>
    <row r="24" spans="1:6" ht="20.25" customHeight="1">
      <c r="A24" s="39">
        <v>10302</v>
      </c>
      <c r="B24" s="40" t="s">
        <v>26</v>
      </c>
      <c r="C24" s="122">
        <v>480</v>
      </c>
      <c r="D24" s="122">
        <v>480</v>
      </c>
      <c r="E24" s="128">
        <f t="shared" si="1"/>
        <v>0</v>
      </c>
      <c r="F24" s="127">
        <v>-59.425190194420964</v>
      </c>
    </row>
    <row r="25" spans="1:6" ht="20.25" customHeight="1">
      <c r="A25" s="39">
        <v>10304</v>
      </c>
      <c r="B25" s="40" t="s">
        <v>27</v>
      </c>
      <c r="C25" s="122">
        <v>5850</v>
      </c>
      <c r="D25" s="122">
        <v>5850</v>
      </c>
      <c r="E25" s="128">
        <f t="shared" si="1"/>
        <v>0</v>
      </c>
      <c r="F25" s="127">
        <v>0.53273758377727631</v>
      </c>
    </row>
    <row r="26" spans="1:6" ht="20.25" customHeight="1">
      <c r="A26" s="39">
        <v>10305</v>
      </c>
      <c r="B26" s="40" t="s">
        <v>28</v>
      </c>
      <c r="C26" s="122">
        <v>2400</v>
      </c>
      <c r="D26" s="122">
        <v>2400</v>
      </c>
      <c r="E26" s="128">
        <f t="shared" si="1"/>
        <v>0</v>
      </c>
      <c r="F26" s="127">
        <v>4.712041884816756</v>
      </c>
    </row>
    <row r="27" spans="1:6" ht="20.25" hidden="1" customHeight="1">
      <c r="A27" s="39">
        <v>10306</v>
      </c>
      <c r="B27" s="40" t="s">
        <v>29</v>
      </c>
      <c r="C27" s="122"/>
      <c r="D27" s="122"/>
      <c r="E27" s="128">
        <f t="shared" si="1"/>
        <v>0</v>
      </c>
      <c r="F27" s="127"/>
    </row>
    <row r="28" spans="1:6" ht="36" customHeight="1">
      <c r="A28" s="39">
        <v>10307</v>
      </c>
      <c r="B28" s="123" t="s">
        <v>30</v>
      </c>
      <c r="C28" s="122">
        <v>11500</v>
      </c>
      <c r="D28" s="122">
        <f>+C28+4000</f>
        <v>15500</v>
      </c>
      <c r="E28" s="128">
        <f t="shared" si="1"/>
        <v>4000</v>
      </c>
      <c r="F28" s="127">
        <v>12.498185513136889</v>
      </c>
    </row>
    <row r="29" spans="1:6" ht="20.25" customHeight="1">
      <c r="A29" s="39">
        <v>10308</v>
      </c>
      <c r="B29" s="40" t="s">
        <v>31</v>
      </c>
      <c r="C29" s="122">
        <v>300</v>
      </c>
      <c r="D29" s="122">
        <v>300</v>
      </c>
      <c r="E29" s="128">
        <f t="shared" si="1"/>
        <v>0</v>
      </c>
      <c r="F29" s="127">
        <v>-26.289926289926285</v>
      </c>
    </row>
    <row r="30" spans="1:6" ht="20.25" customHeight="1">
      <c r="A30" s="39">
        <v>10309</v>
      </c>
      <c r="B30" s="40" t="s">
        <v>32</v>
      </c>
      <c r="C30" s="122">
        <v>10500</v>
      </c>
      <c r="D30" s="122">
        <v>10500</v>
      </c>
      <c r="E30" s="128">
        <f t="shared" si="1"/>
        <v>0</v>
      </c>
      <c r="F30" s="127">
        <v>3.2143910350928877</v>
      </c>
    </row>
    <row r="31" spans="1:6" ht="20.25" customHeight="1">
      <c r="A31" s="39">
        <v>10399</v>
      </c>
      <c r="B31" s="40" t="s">
        <v>33</v>
      </c>
      <c r="C31" s="122">
        <v>440</v>
      </c>
      <c r="D31" s="122">
        <v>440</v>
      </c>
      <c r="E31" s="128">
        <f t="shared" si="1"/>
        <v>0</v>
      </c>
      <c r="F31" s="127">
        <v>-35.57833089311859</v>
      </c>
    </row>
    <row r="32" spans="1:6" ht="20.25" customHeight="1">
      <c r="A32" s="39"/>
      <c r="B32" s="40" t="s">
        <v>34</v>
      </c>
      <c r="C32" s="122"/>
      <c r="D32" s="122"/>
      <c r="E32" s="128"/>
      <c r="F32" s="127"/>
    </row>
    <row r="33" spans="1:6" s="48" customFormat="1" ht="20.25" customHeight="1">
      <c r="A33" s="154" t="s">
        <v>35</v>
      </c>
      <c r="B33" s="154"/>
      <c r="C33" s="121">
        <f>SUM(C6,C23)</f>
        <v>53640</v>
      </c>
      <c r="D33" s="121">
        <f>SUM(D6,D23)</f>
        <v>59120</v>
      </c>
      <c r="E33" s="121">
        <f t="shared" ref="E33" si="3">SUM(E6,E23)</f>
        <v>5480</v>
      </c>
      <c r="F33" s="127">
        <v>6.5148457768809465</v>
      </c>
    </row>
    <row r="36" spans="1:6">
      <c r="D36" s="124"/>
    </row>
    <row r="37" spans="1:6">
      <c r="D37" s="125"/>
    </row>
  </sheetData>
  <mergeCells count="5">
    <mergeCell ref="A2:F2"/>
    <mergeCell ref="A4:B4"/>
    <mergeCell ref="C4:E4"/>
    <mergeCell ref="A33:B33"/>
    <mergeCell ref="F4:F5"/>
  </mergeCells>
  <phoneticPr fontId="37" type="noConversion"/>
  <printOptions horizontalCentered="1"/>
  <pageMargins left="0.57999999999999996" right="0.56000000000000005" top="0.74803149606299213" bottom="0.74803149606299213" header="0.31496062992125984" footer="0.31496062992125984"/>
  <pageSetup paperSize="9" fitToWidth="0" orientation="portrait" r:id="rId1"/>
</worksheet>
</file>

<file path=xl/worksheets/sheet10.xml><?xml version="1.0" encoding="utf-8"?>
<worksheet xmlns="http://schemas.openxmlformats.org/spreadsheetml/2006/main" xmlns:r="http://schemas.openxmlformats.org/officeDocument/2006/relationships">
  <sheetPr>
    <tabColor rgb="FF00B0F0"/>
  </sheetPr>
  <dimension ref="A1:H18"/>
  <sheetViews>
    <sheetView tabSelected="1" zoomScale="115" zoomScaleNormal="115" workbookViewId="0">
      <selection activeCell="I16" sqref="I16"/>
    </sheetView>
  </sheetViews>
  <sheetFormatPr defaultColWidth="10" defaultRowHeight="13.5"/>
  <cols>
    <col min="1" max="1" width="19.25" style="3" customWidth="1"/>
    <col min="2" max="2" width="10.375" style="3" customWidth="1"/>
    <col min="3" max="3" width="55" style="3" customWidth="1"/>
    <col min="4" max="4" width="17.125" style="3" hidden="1" customWidth="1"/>
    <col min="5" max="5" width="30.125" style="3" hidden="1" customWidth="1"/>
    <col min="6" max="7" width="15.375" style="3" hidden="1" customWidth="1"/>
    <col min="8" max="8" width="11.5" style="3" customWidth="1"/>
    <col min="9" max="10" width="9.75" style="3" customWidth="1"/>
    <col min="11" max="16384" width="10" style="3"/>
  </cols>
  <sheetData>
    <row r="1" spans="1:8" ht="45" customHeight="1">
      <c r="A1" s="174" t="s">
        <v>488</v>
      </c>
      <c r="B1" s="174"/>
      <c r="C1" s="174"/>
      <c r="D1" s="174"/>
      <c r="E1" s="174"/>
      <c r="F1" s="174"/>
      <c r="G1" s="174"/>
      <c r="H1" s="174"/>
    </row>
    <row r="2" spans="1:8" ht="15.75" customHeight="1">
      <c r="A2" s="4"/>
      <c r="B2" s="4"/>
      <c r="C2" s="4"/>
      <c r="D2" s="4"/>
      <c r="E2" s="4"/>
      <c r="F2" s="13"/>
      <c r="G2" s="13"/>
      <c r="H2" s="14" t="s">
        <v>0</v>
      </c>
    </row>
    <row r="3" spans="1:8" ht="32.65" customHeight="1">
      <c r="A3" s="9" t="s">
        <v>143</v>
      </c>
      <c r="B3" s="9" t="s">
        <v>144</v>
      </c>
      <c r="C3" s="9" t="s">
        <v>145</v>
      </c>
      <c r="D3" s="9" t="s">
        <v>489</v>
      </c>
      <c r="E3" s="9" t="s">
        <v>146</v>
      </c>
      <c r="F3" s="9" t="s">
        <v>490</v>
      </c>
      <c r="G3" s="9" t="s">
        <v>491</v>
      </c>
      <c r="H3" s="9" t="s">
        <v>492</v>
      </c>
    </row>
    <row r="4" spans="1:8" ht="32.65" customHeight="1">
      <c r="A4" s="185" t="s">
        <v>148</v>
      </c>
      <c r="B4" s="186"/>
      <c r="C4" s="187"/>
      <c r="D4" s="9"/>
      <c r="E4" s="9"/>
      <c r="F4" s="9"/>
      <c r="G4" s="9"/>
      <c r="H4" s="15">
        <f>SUM(H5:H10)</f>
        <v>492.59999999999997</v>
      </c>
    </row>
    <row r="5" spans="1:8" ht="33.75" customHeight="1">
      <c r="A5" s="10" t="s">
        <v>493</v>
      </c>
      <c r="B5" s="10" t="s">
        <v>205</v>
      </c>
      <c r="C5" s="10" t="s">
        <v>494</v>
      </c>
      <c r="D5" s="10" t="s">
        <v>495</v>
      </c>
      <c r="E5" s="10" t="s">
        <v>496</v>
      </c>
      <c r="F5" s="16">
        <v>120000</v>
      </c>
      <c r="G5" s="16">
        <v>0</v>
      </c>
      <c r="H5" s="17">
        <v>12</v>
      </c>
    </row>
    <row r="6" spans="1:8" ht="33.75" customHeight="1">
      <c r="A6" s="11" t="s">
        <v>497</v>
      </c>
      <c r="B6" s="11" t="s">
        <v>498</v>
      </c>
      <c r="C6" s="10" t="s">
        <v>499</v>
      </c>
      <c r="D6" s="10" t="s">
        <v>500</v>
      </c>
      <c r="E6" s="10" t="s">
        <v>501</v>
      </c>
      <c r="F6" s="16">
        <v>169000</v>
      </c>
      <c r="G6" s="16"/>
      <c r="H6" s="17">
        <v>16.899999999999999</v>
      </c>
    </row>
    <row r="7" spans="1:8" ht="33.75" customHeight="1">
      <c r="A7" s="11" t="s">
        <v>497</v>
      </c>
      <c r="B7" s="11" t="s">
        <v>498</v>
      </c>
      <c r="C7" s="10" t="s">
        <v>502</v>
      </c>
      <c r="D7" s="10" t="s">
        <v>500</v>
      </c>
      <c r="E7" s="10" t="s">
        <v>501</v>
      </c>
      <c r="F7" s="16">
        <v>300000</v>
      </c>
      <c r="G7" s="16"/>
      <c r="H7" s="17">
        <v>30</v>
      </c>
    </row>
    <row r="8" spans="1:8" ht="33.75" customHeight="1">
      <c r="A8" s="10" t="s">
        <v>503</v>
      </c>
      <c r="B8" s="10" t="s">
        <v>134</v>
      </c>
      <c r="C8" s="10" t="s">
        <v>504</v>
      </c>
      <c r="D8" s="10" t="s">
        <v>505</v>
      </c>
      <c r="E8" s="10" t="s">
        <v>506</v>
      </c>
      <c r="F8" s="16">
        <v>7500000</v>
      </c>
      <c r="G8" s="16">
        <v>4743000</v>
      </c>
      <c r="H8" s="17">
        <v>275.7</v>
      </c>
    </row>
    <row r="9" spans="1:8" ht="33.75" customHeight="1">
      <c r="A9" s="10" t="s">
        <v>507</v>
      </c>
      <c r="B9" s="10" t="s">
        <v>508</v>
      </c>
      <c r="C9" s="10" t="s">
        <v>509</v>
      </c>
      <c r="D9" s="10" t="s">
        <v>505</v>
      </c>
      <c r="E9" s="10" t="s">
        <v>510</v>
      </c>
      <c r="F9" s="16">
        <v>970000</v>
      </c>
      <c r="G9" s="16"/>
      <c r="H9" s="17">
        <v>97</v>
      </c>
    </row>
    <row r="10" spans="1:8" ht="33.75" customHeight="1">
      <c r="A10" s="10" t="s">
        <v>230</v>
      </c>
      <c r="B10" s="10" t="s">
        <v>231</v>
      </c>
      <c r="C10" s="10" t="s">
        <v>511</v>
      </c>
      <c r="D10" s="10" t="s">
        <v>505</v>
      </c>
      <c r="E10" s="10" t="s">
        <v>512</v>
      </c>
      <c r="F10" s="16">
        <v>2968500</v>
      </c>
      <c r="G10" s="16">
        <v>2358500</v>
      </c>
      <c r="H10" s="17">
        <v>61</v>
      </c>
    </row>
    <row r="11" spans="1:8" ht="16.350000000000001" customHeight="1"/>
    <row r="12" spans="1:8" ht="13.9" customHeight="1">
      <c r="C12" s="12"/>
    </row>
    <row r="13" spans="1:8" ht="16.350000000000001" customHeight="1"/>
    <row r="14" spans="1:8" ht="16.350000000000001" customHeight="1"/>
    <row r="15" spans="1:8" ht="16.350000000000001" customHeight="1"/>
    <row r="16" spans="1:8" ht="16.350000000000001" customHeight="1"/>
    <row r="17" ht="16.350000000000001" customHeight="1"/>
    <row r="18" ht="16.350000000000001" customHeight="1"/>
  </sheetData>
  <mergeCells count="2">
    <mergeCell ref="A1:H1"/>
    <mergeCell ref="A4:C4"/>
  </mergeCells>
  <phoneticPr fontId="37" type="noConversion"/>
  <printOptions horizontalCentered="1"/>
  <pageMargins left="0.42" right="0.34" top="0.74803149606299202" bottom="0.74803149606299202" header="0.31496062992126" footer="0.31496062992126"/>
  <pageSetup paperSize="9" orientation="portrait"/>
</worksheet>
</file>

<file path=xl/worksheets/sheet11.xml><?xml version="1.0" encoding="utf-8"?>
<worksheet xmlns="http://schemas.openxmlformats.org/spreadsheetml/2006/main" xmlns:r="http://schemas.openxmlformats.org/officeDocument/2006/relationships">
  <sheetPr>
    <tabColor rgb="FF00B0F0"/>
  </sheetPr>
  <dimension ref="A1:G16"/>
  <sheetViews>
    <sheetView zoomScale="115" zoomScaleNormal="115" workbookViewId="0">
      <selection activeCell="K10" sqref="K10"/>
    </sheetView>
  </sheetViews>
  <sheetFormatPr defaultColWidth="10" defaultRowHeight="13.5"/>
  <cols>
    <col min="1" max="1" width="5.75" style="129" customWidth="1"/>
    <col min="2" max="2" width="19.25" style="3" customWidth="1"/>
    <col min="3" max="3" width="50.125" style="3" customWidth="1"/>
    <col min="4" max="4" width="17.125" style="3" hidden="1" customWidth="1"/>
    <col min="5" max="6" width="15.375" style="3" hidden="1" customWidth="1"/>
    <col min="7" max="7" width="11.5" style="3" customWidth="1"/>
    <col min="8" max="8" width="9.75" style="3" customWidth="1"/>
    <col min="9" max="16384" width="10" style="3"/>
  </cols>
  <sheetData>
    <row r="1" spans="1:7" ht="45" customHeight="1">
      <c r="A1" s="174" t="s">
        <v>513</v>
      </c>
      <c r="B1" s="174"/>
      <c r="C1" s="174"/>
      <c r="D1" s="174"/>
      <c r="E1" s="174"/>
      <c r="F1" s="174"/>
      <c r="G1" s="174"/>
    </row>
    <row r="2" spans="1:7" ht="15.75" customHeight="1">
      <c r="B2" s="4"/>
      <c r="C2" s="4"/>
      <c r="D2" s="4"/>
      <c r="E2" s="4"/>
      <c r="F2" s="4"/>
      <c r="G2" s="7" t="s">
        <v>0</v>
      </c>
    </row>
    <row r="3" spans="1:7" s="1" customFormat="1" ht="28.5" customHeight="1">
      <c r="A3" s="107" t="s">
        <v>536</v>
      </c>
      <c r="B3" s="5" t="s">
        <v>144</v>
      </c>
      <c r="C3" s="5" t="s">
        <v>458</v>
      </c>
      <c r="D3" s="5" t="s">
        <v>489</v>
      </c>
      <c r="E3" s="5" t="s">
        <v>490</v>
      </c>
      <c r="F3" s="5" t="s">
        <v>491</v>
      </c>
      <c r="G3" s="5" t="s">
        <v>514</v>
      </c>
    </row>
    <row r="4" spans="1:7" s="2" customFormat="1" ht="24" customHeight="1">
      <c r="A4" s="188" t="s">
        <v>148</v>
      </c>
      <c r="B4" s="189"/>
      <c r="C4" s="190"/>
      <c r="D4" s="5"/>
      <c r="E4" s="5"/>
      <c r="F4" s="5"/>
      <c r="G4" s="8">
        <f>SUM(G5:G16)</f>
        <v>14012</v>
      </c>
    </row>
    <row r="5" spans="1:7" ht="28.5" customHeight="1">
      <c r="A5" s="130">
        <v>1</v>
      </c>
      <c r="B5" s="6" t="s">
        <v>515</v>
      </c>
      <c r="C5" s="6" t="s">
        <v>516</v>
      </c>
      <c r="D5" s="6" t="s">
        <v>495</v>
      </c>
      <c r="E5" s="6">
        <v>120000</v>
      </c>
      <c r="F5" s="6">
        <v>0</v>
      </c>
      <c r="G5" s="6">
        <v>3000</v>
      </c>
    </row>
    <row r="6" spans="1:7" ht="28.5" customHeight="1">
      <c r="A6" s="130">
        <v>2</v>
      </c>
      <c r="B6" s="6" t="s">
        <v>517</v>
      </c>
      <c r="C6" s="6" t="s">
        <v>518</v>
      </c>
      <c r="D6" s="6" t="s">
        <v>500</v>
      </c>
      <c r="E6" s="6">
        <v>169000</v>
      </c>
      <c r="F6" s="6"/>
      <c r="G6" s="6">
        <v>2500</v>
      </c>
    </row>
    <row r="7" spans="1:7" ht="28.5" customHeight="1">
      <c r="A7" s="130">
        <v>3</v>
      </c>
      <c r="B7" s="6" t="s">
        <v>132</v>
      </c>
      <c r="C7" s="6" t="s">
        <v>519</v>
      </c>
      <c r="D7" s="6" t="s">
        <v>500</v>
      </c>
      <c r="E7" s="6">
        <v>300000</v>
      </c>
      <c r="F7" s="6"/>
      <c r="G7" s="6">
        <v>1300</v>
      </c>
    </row>
    <row r="8" spans="1:7" ht="28.5" customHeight="1">
      <c r="A8" s="130">
        <v>4</v>
      </c>
      <c r="B8" s="6" t="s">
        <v>294</v>
      </c>
      <c r="C8" s="6" t="s">
        <v>520</v>
      </c>
      <c r="D8" s="6" t="s">
        <v>505</v>
      </c>
      <c r="E8" s="6">
        <v>7500000</v>
      </c>
      <c r="F8" s="6">
        <v>4743000</v>
      </c>
      <c r="G8" s="6">
        <v>1200</v>
      </c>
    </row>
    <row r="9" spans="1:7" ht="28.5" customHeight="1">
      <c r="A9" s="130">
        <v>5</v>
      </c>
      <c r="B9" s="6" t="s">
        <v>521</v>
      </c>
      <c r="C9" s="6" t="s">
        <v>522</v>
      </c>
      <c r="D9" s="6" t="s">
        <v>505</v>
      </c>
      <c r="E9" s="6">
        <v>970000</v>
      </c>
      <c r="F9" s="6"/>
      <c r="G9" s="6">
        <v>1100</v>
      </c>
    </row>
    <row r="10" spans="1:7" ht="28.5" customHeight="1">
      <c r="A10" s="130">
        <v>6</v>
      </c>
      <c r="B10" s="6" t="s">
        <v>523</v>
      </c>
      <c r="C10" s="6" t="s">
        <v>524</v>
      </c>
      <c r="D10" s="6" t="s">
        <v>505</v>
      </c>
      <c r="E10" s="6">
        <v>2968500</v>
      </c>
      <c r="F10" s="6">
        <v>2358500</v>
      </c>
      <c r="G10" s="6">
        <v>1000</v>
      </c>
    </row>
    <row r="11" spans="1:7" ht="28.5" customHeight="1">
      <c r="A11" s="130">
        <v>7</v>
      </c>
      <c r="B11" s="6" t="s">
        <v>525</v>
      </c>
      <c r="C11" s="6" t="s">
        <v>526</v>
      </c>
      <c r="D11" s="6"/>
      <c r="E11" s="6"/>
      <c r="F11" s="6"/>
      <c r="G11" s="6">
        <v>1000</v>
      </c>
    </row>
    <row r="12" spans="1:7" ht="28.5" customHeight="1">
      <c r="A12" s="130">
        <v>8</v>
      </c>
      <c r="B12" s="6" t="s">
        <v>527</v>
      </c>
      <c r="C12" s="6" t="s">
        <v>528</v>
      </c>
      <c r="D12" s="6"/>
      <c r="E12" s="6"/>
      <c r="F12" s="6"/>
      <c r="G12" s="6">
        <v>860</v>
      </c>
    </row>
    <row r="13" spans="1:7" ht="28.5" customHeight="1">
      <c r="A13" s="130">
        <v>9</v>
      </c>
      <c r="B13" s="6" t="s">
        <v>529</v>
      </c>
      <c r="C13" s="6" t="s">
        <v>530</v>
      </c>
      <c r="D13" s="6"/>
      <c r="E13" s="6"/>
      <c r="F13" s="6"/>
      <c r="G13" s="6">
        <v>700</v>
      </c>
    </row>
    <row r="14" spans="1:7" ht="28.5" customHeight="1">
      <c r="A14" s="130">
        <v>10</v>
      </c>
      <c r="B14" s="6" t="s">
        <v>531</v>
      </c>
      <c r="C14" s="6" t="s">
        <v>532</v>
      </c>
      <c r="D14" s="6"/>
      <c r="E14" s="6"/>
      <c r="F14" s="6"/>
      <c r="G14" s="6">
        <v>43</v>
      </c>
    </row>
    <row r="15" spans="1:7" ht="24" customHeight="1">
      <c r="A15" s="130">
        <v>11</v>
      </c>
      <c r="B15" s="6" t="s">
        <v>533</v>
      </c>
      <c r="C15" s="6" t="s">
        <v>534</v>
      </c>
      <c r="D15" s="6"/>
      <c r="E15" s="6"/>
      <c r="F15" s="6"/>
      <c r="G15" s="6">
        <v>52</v>
      </c>
    </row>
    <row r="16" spans="1:7" ht="28.5" customHeight="1">
      <c r="A16" s="130">
        <v>12</v>
      </c>
      <c r="B16" s="6" t="s">
        <v>535</v>
      </c>
      <c r="C16" s="6" t="s">
        <v>67</v>
      </c>
      <c r="D16" s="6"/>
      <c r="E16" s="6"/>
      <c r="F16" s="6"/>
      <c r="G16" s="6">
        <v>1257</v>
      </c>
    </row>
  </sheetData>
  <mergeCells count="2">
    <mergeCell ref="A1:G1"/>
    <mergeCell ref="A4:C4"/>
  </mergeCells>
  <phoneticPr fontId="37"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sheetPr>
    <tabColor rgb="FF92D050"/>
  </sheetPr>
  <dimension ref="A1:R32"/>
  <sheetViews>
    <sheetView showGridLines="0" workbookViewId="0">
      <selection activeCell="Q16" sqref="Q16"/>
    </sheetView>
  </sheetViews>
  <sheetFormatPr defaultColWidth="9" defaultRowHeight="13.5"/>
  <cols>
    <col min="1" max="1" width="8.625" style="103" customWidth="1"/>
    <col min="2" max="2" width="23" customWidth="1"/>
    <col min="3" max="3" width="11.125" customWidth="1"/>
    <col min="4" max="6" width="12" customWidth="1"/>
    <col min="7" max="7" width="10.375" customWidth="1"/>
    <col min="8" max="11" width="12" customWidth="1"/>
    <col min="12" max="12" width="9.875" customWidth="1"/>
    <col min="14" max="14" width="11.875" hidden="1" customWidth="1"/>
    <col min="15" max="15" width="0" hidden="1" customWidth="1"/>
  </cols>
  <sheetData>
    <row r="1" spans="1:18" ht="30.75" customHeight="1">
      <c r="A1" s="151" t="s">
        <v>39</v>
      </c>
      <c r="B1" s="151"/>
      <c r="C1" s="151"/>
      <c r="D1" s="151"/>
      <c r="E1" s="151"/>
      <c r="F1" s="151"/>
      <c r="G1" s="151"/>
      <c r="H1" s="151"/>
      <c r="I1" s="151"/>
      <c r="J1" s="151"/>
      <c r="K1" s="151"/>
      <c r="L1" s="151"/>
    </row>
    <row r="2" spans="1:18">
      <c r="A2" s="104"/>
      <c r="B2" s="30"/>
      <c r="C2" s="30"/>
      <c r="D2" s="30"/>
      <c r="E2" s="30"/>
      <c r="F2" s="30"/>
      <c r="G2" s="30"/>
      <c r="H2" s="30"/>
      <c r="I2" s="30"/>
      <c r="J2" s="30"/>
      <c r="K2" s="30"/>
      <c r="L2" s="31" t="s">
        <v>0</v>
      </c>
    </row>
    <row r="3" spans="1:18" s="23" customFormat="1" ht="21.75" customHeight="1">
      <c r="A3" s="160" t="s">
        <v>3</v>
      </c>
      <c r="B3" s="160" t="s">
        <v>4</v>
      </c>
      <c r="C3" s="155" t="s">
        <v>5</v>
      </c>
      <c r="D3" s="157" t="s">
        <v>7</v>
      </c>
      <c r="E3" s="158"/>
      <c r="F3" s="158"/>
      <c r="G3" s="158"/>
      <c r="H3" s="158"/>
      <c r="I3" s="158"/>
      <c r="J3" s="158"/>
      <c r="K3" s="159"/>
      <c r="L3" s="162" t="s">
        <v>6</v>
      </c>
    </row>
    <row r="4" spans="1:18" s="23" customFormat="1" ht="40.5" customHeight="1">
      <c r="A4" s="161"/>
      <c r="B4" s="161"/>
      <c r="C4" s="156"/>
      <c r="D4" s="32" t="s">
        <v>40</v>
      </c>
      <c r="E4" s="32" t="s">
        <v>41</v>
      </c>
      <c r="F4" s="32" t="s">
        <v>42</v>
      </c>
      <c r="G4" s="32" t="s">
        <v>43</v>
      </c>
      <c r="H4" s="32" t="s">
        <v>44</v>
      </c>
      <c r="I4" s="32" t="s">
        <v>45</v>
      </c>
      <c r="J4" s="33" t="s">
        <v>46</v>
      </c>
      <c r="K4" s="33" t="s">
        <v>47</v>
      </c>
      <c r="L4" s="163"/>
      <c r="N4" s="110" t="s">
        <v>48</v>
      </c>
    </row>
    <row r="5" spans="1:18" s="23" customFormat="1" ht="16.5" customHeight="1">
      <c r="A5" s="105">
        <v>201</v>
      </c>
      <c r="B5" s="40" t="s">
        <v>49</v>
      </c>
      <c r="C5" s="106">
        <v>27419</v>
      </c>
      <c r="D5" s="106">
        <f>SUM(E5:K5)</f>
        <v>7860.27</v>
      </c>
      <c r="E5" s="114">
        <f>7218-161</f>
        <v>7057</v>
      </c>
      <c r="F5" s="106"/>
      <c r="G5" s="106"/>
      <c r="H5" s="106">
        <f>+提前下达一般转移支付!E5</f>
        <v>115.6</v>
      </c>
      <c r="I5" s="106">
        <f>43</f>
        <v>43</v>
      </c>
      <c r="J5" s="106">
        <v>644.66999999999996</v>
      </c>
      <c r="K5" s="106"/>
      <c r="L5" s="116">
        <f>SUM(C5:D5)</f>
        <v>35279.270000000004</v>
      </c>
      <c r="N5" s="108">
        <v>35942</v>
      </c>
      <c r="O5" s="117">
        <f>+L5-N5</f>
        <v>-662.72999999999593</v>
      </c>
    </row>
    <row r="6" spans="1:18" s="23" customFormat="1" ht="16.5" customHeight="1">
      <c r="A6" s="107">
        <v>204</v>
      </c>
      <c r="B6" s="108" t="s">
        <v>50</v>
      </c>
      <c r="C6" s="109">
        <v>10163</v>
      </c>
      <c r="D6" s="106">
        <f t="shared" ref="D6:D26" si="0">SUM(E6:K6)</f>
        <v>1492</v>
      </c>
      <c r="E6" s="114">
        <v>-10</v>
      </c>
      <c r="F6" s="109"/>
      <c r="G6" s="109"/>
      <c r="H6" s="109">
        <f>+提前下达一般转移支付!E10</f>
        <v>1302</v>
      </c>
      <c r="I6" s="109"/>
      <c r="J6" s="109">
        <v>200</v>
      </c>
      <c r="K6" s="109"/>
      <c r="L6" s="116">
        <f t="shared" ref="L6:L26" si="1">SUM(C6:D6)</f>
        <v>11655</v>
      </c>
      <c r="N6" s="108">
        <v>12879</v>
      </c>
      <c r="O6" s="117">
        <f t="shared" ref="O6:O28" si="2">+L6-N6</f>
        <v>-1224</v>
      </c>
    </row>
    <row r="7" spans="1:18" s="23" customFormat="1" ht="16.5" customHeight="1">
      <c r="A7" s="107">
        <v>205</v>
      </c>
      <c r="B7" s="108" t="s">
        <v>51</v>
      </c>
      <c r="C7" s="109">
        <v>15974</v>
      </c>
      <c r="D7" s="106">
        <f t="shared" si="0"/>
        <v>7228.8799999999992</v>
      </c>
      <c r="E7" s="114">
        <f>287-114</f>
        <v>173</v>
      </c>
      <c r="F7" s="109"/>
      <c r="G7" s="109"/>
      <c r="H7" s="109">
        <f>+提前下达一般转移支付!E13</f>
        <v>2504.8599999999997</v>
      </c>
      <c r="I7" s="109">
        <f>1300+1000</f>
        <v>2300</v>
      </c>
      <c r="J7" s="109">
        <v>1804.02</v>
      </c>
      <c r="K7" s="143">
        <v>447</v>
      </c>
      <c r="L7" s="116">
        <f t="shared" si="1"/>
        <v>23202.879999999997</v>
      </c>
      <c r="N7" s="108">
        <v>24131</v>
      </c>
      <c r="O7" s="117">
        <f t="shared" si="2"/>
        <v>-928.12000000000262</v>
      </c>
    </row>
    <row r="8" spans="1:18" s="23" customFormat="1" ht="16.5" customHeight="1">
      <c r="A8" s="107">
        <v>206</v>
      </c>
      <c r="B8" s="108" t="s">
        <v>52</v>
      </c>
      <c r="C8" s="109">
        <v>2733</v>
      </c>
      <c r="D8" s="106">
        <f t="shared" si="0"/>
        <v>1333</v>
      </c>
      <c r="E8" s="114">
        <f>288-70</f>
        <v>218</v>
      </c>
      <c r="F8" s="109"/>
      <c r="G8" s="109"/>
      <c r="H8" s="109">
        <f>+提前下达一般转移支付!E28</f>
        <v>15</v>
      </c>
      <c r="I8" s="109">
        <v>1100</v>
      </c>
      <c r="J8" s="109"/>
      <c r="K8" s="143"/>
      <c r="L8" s="116">
        <f t="shared" si="1"/>
        <v>4066</v>
      </c>
      <c r="N8" s="108">
        <v>4690</v>
      </c>
      <c r="O8" s="117">
        <f t="shared" si="2"/>
        <v>-624</v>
      </c>
      <c r="P8" s="1"/>
    </row>
    <row r="9" spans="1:18" s="23" customFormat="1" ht="16.5" customHeight="1">
      <c r="A9" s="107">
        <v>207</v>
      </c>
      <c r="B9" s="110" t="s">
        <v>53</v>
      </c>
      <c r="C9" s="109">
        <v>8388</v>
      </c>
      <c r="D9" s="106">
        <f t="shared" si="0"/>
        <v>3840.6800000000003</v>
      </c>
      <c r="E9" s="114">
        <f>1668-1090</f>
        <v>578</v>
      </c>
      <c r="F9" s="109"/>
      <c r="G9" s="109"/>
      <c r="H9" s="109">
        <f>+提前下达一般转移支付!E30</f>
        <v>462.68</v>
      </c>
      <c r="I9" s="109">
        <v>2500</v>
      </c>
      <c r="J9" s="109">
        <v>300</v>
      </c>
      <c r="K9" s="143"/>
      <c r="L9" s="116">
        <f t="shared" si="1"/>
        <v>12228.68</v>
      </c>
      <c r="N9" s="108">
        <v>13880</v>
      </c>
      <c r="O9" s="117">
        <f t="shared" si="2"/>
        <v>-1651.3199999999997</v>
      </c>
    </row>
    <row r="10" spans="1:18" s="23" customFormat="1" ht="16.5" customHeight="1">
      <c r="A10" s="107">
        <v>208</v>
      </c>
      <c r="B10" s="108" t="s">
        <v>54</v>
      </c>
      <c r="C10" s="109">
        <v>23384</v>
      </c>
      <c r="D10" s="106">
        <f t="shared" si="0"/>
        <v>11756</v>
      </c>
      <c r="E10" s="114">
        <f>5121-223</f>
        <v>4898</v>
      </c>
      <c r="F10" s="109"/>
      <c r="G10" s="109"/>
      <c r="H10" s="109">
        <f>+提前下达一般转移支付!E37</f>
        <v>6138.0000000000009</v>
      </c>
      <c r="I10" s="109"/>
      <c r="J10" s="109">
        <v>720</v>
      </c>
      <c r="K10" s="143"/>
      <c r="L10" s="116">
        <f t="shared" si="1"/>
        <v>35140</v>
      </c>
      <c r="N10" s="108">
        <v>26463</v>
      </c>
      <c r="O10" s="117">
        <f t="shared" si="2"/>
        <v>8677</v>
      </c>
      <c r="R10" s="1"/>
    </row>
    <row r="11" spans="1:18" s="23" customFormat="1" ht="16.5" customHeight="1">
      <c r="A11" s="107">
        <v>210</v>
      </c>
      <c r="B11" s="108" t="s">
        <v>55</v>
      </c>
      <c r="C11" s="109">
        <v>12809</v>
      </c>
      <c r="D11" s="106">
        <f t="shared" si="0"/>
        <v>68723.960000000006</v>
      </c>
      <c r="E11" s="114">
        <f>857-159</f>
        <v>698</v>
      </c>
      <c r="F11" s="109"/>
      <c r="G11" s="109"/>
      <c r="H11" s="109">
        <f>+提前下达一般转移支付!E50</f>
        <v>67165.960000000006</v>
      </c>
      <c r="I11" s="109">
        <v>860</v>
      </c>
      <c r="J11" s="109"/>
      <c r="K11" s="143"/>
      <c r="L11" s="116">
        <f t="shared" si="1"/>
        <v>81532.960000000006</v>
      </c>
      <c r="N11" s="108">
        <v>75596</v>
      </c>
      <c r="O11" s="117">
        <f t="shared" si="2"/>
        <v>5936.9600000000064</v>
      </c>
    </row>
    <row r="12" spans="1:18" s="23" customFormat="1" ht="16.5" customHeight="1">
      <c r="A12" s="107">
        <v>211</v>
      </c>
      <c r="B12" s="108" t="s">
        <v>56</v>
      </c>
      <c r="C12" s="109">
        <v>13199</v>
      </c>
      <c r="D12" s="106">
        <f t="shared" si="0"/>
        <v>6848</v>
      </c>
      <c r="E12" s="114">
        <f>7700-7620</f>
        <v>80</v>
      </c>
      <c r="F12" s="109">
        <v>4411</v>
      </c>
      <c r="G12" s="109"/>
      <c r="H12" s="109">
        <f>+提前下达一般转移支付!E64</f>
        <v>1105</v>
      </c>
      <c r="I12" s="109">
        <f>1200+52</f>
        <v>1252</v>
      </c>
      <c r="J12" s="109"/>
      <c r="K12" s="143"/>
      <c r="L12" s="116">
        <f t="shared" si="1"/>
        <v>20047</v>
      </c>
      <c r="N12" s="108">
        <v>8180</v>
      </c>
      <c r="O12" s="117">
        <f t="shared" si="2"/>
        <v>11867</v>
      </c>
    </row>
    <row r="13" spans="1:18" s="23" customFormat="1" ht="16.5" customHeight="1">
      <c r="A13" s="107">
        <v>212</v>
      </c>
      <c r="B13" s="108" t="s">
        <v>57</v>
      </c>
      <c r="C13" s="109">
        <v>1519</v>
      </c>
      <c r="D13" s="106">
        <f t="shared" si="0"/>
        <v>4088</v>
      </c>
      <c r="E13" s="114"/>
      <c r="F13" s="109"/>
      <c r="G13" s="109"/>
      <c r="H13" s="109"/>
      <c r="I13" s="109">
        <v>1000</v>
      </c>
      <c r="J13" s="109">
        <v>1000</v>
      </c>
      <c r="K13" s="143">
        <v>2088</v>
      </c>
      <c r="L13" s="116">
        <f t="shared" si="1"/>
        <v>5607</v>
      </c>
      <c r="N13" s="108">
        <v>6788</v>
      </c>
      <c r="O13" s="117">
        <f t="shared" si="2"/>
        <v>-1181</v>
      </c>
    </row>
    <row r="14" spans="1:18" s="23" customFormat="1" ht="16.5" customHeight="1">
      <c r="A14" s="107">
        <v>213</v>
      </c>
      <c r="B14" s="108" t="s">
        <v>58</v>
      </c>
      <c r="C14" s="109">
        <v>13407</v>
      </c>
      <c r="D14" s="106">
        <f t="shared" si="0"/>
        <v>6527.4</v>
      </c>
      <c r="E14" s="114">
        <f>3089-3347</f>
        <v>-258</v>
      </c>
      <c r="F14" s="109">
        <v>1069</v>
      </c>
      <c r="G14" s="109">
        <v>2210</v>
      </c>
      <c r="H14" s="109">
        <f>+提前下达一般转移支付!E69</f>
        <v>1106.4000000000001</v>
      </c>
      <c r="I14" s="109"/>
      <c r="J14" s="109">
        <v>2400</v>
      </c>
      <c r="K14" s="143"/>
      <c r="L14" s="116">
        <f t="shared" si="1"/>
        <v>19934.400000000001</v>
      </c>
      <c r="N14" s="108">
        <v>20353</v>
      </c>
      <c r="O14" s="117">
        <f t="shared" si="2"/>
        <v>-418.59999999999854</v>
      </c>
    </row>
    <row r="15" spans="1:18" s="23" customFormat="1" ht="16.5" customHeight="1">
      <c r="A15" s="107">
        <v>214</v>
      </c>
      <c r="B15" s="108" t="s">
        <v>59</v>
      </c>
      <c r="C15" s="109">
        <v>2076</v>
      </c>
      <c r="D15" s="106">
        <f t="shared" si="0"/>
        <v>7337</v>
      </c>
      <c r="E15" s="114">
        <v>522</v>
      </c>
      <c r="F15" s="109"/>
      <c r="G15" s="109"/>
      <c r="H15" s="109">
        <f>+提前下达一般转移支付!E84</f>
        <v>715</v>
      </c>
      <c r="I15" s="109"/>
      <c r="J15" s="109"/>
      <c r="K15" s="143">
        <v>6100</v>
      </c>
      <c r="L15" s="116">
        <f t="shared" si="1"/>
        <v>9413</v>
      </c>
      <c r="N15" s="108">
        <v>39776</v>
      </c>
      <c r="O15" s="117">
        <f t="shared" si="2"/>
        <v>-30363</v>
      </c>
    </row>
    <row r="16" spans="1:18" s="23" customFormat="1" ht="16.5" customHeight="1">
      <c r="A16" s="107">
        <v>215</v>
      </c>
      <c r="B16" s="108" t="s">
        <v>60</v>
      </c>
      <c r="C16" s="109">
        <v>4282</v>
      </c>
      <c r="D16" s="106">
        <f t="shared" si="0"/>
        <v>3000</v>
      </c>
      <c r="E16" s="114"/>
      <c r="F16" s="109"/>
      <c r="G16" s="109"/>
      <c r="H16" s="109"/>
      <c r="I16" s="109">
        <v>3000</v>
      </c>
      <c r="J16" s="109"/>
      <c r="K16" s="109"/>
      <c r="L16" s="116">
        <f t="shared" si="1"/>
        <v>7282</v>
      </c>
      <c r="N16" s="108">
        <v>1156</v>
      </c>
      <c r="O16" s="117">
        <f t="shared" si="2"/>
        <v>6126</v>
      </c>
    </row>
    <row r="17" spans="1:15" s="23" customFormat="1" ht="16.5" customHeight="1">
      <c r="A17" s="107">
        <v>216</v>
      </c>
      <c r="B17" s="108" t="s">
        <v>61</v>
      </c>
      <c r="C17" s="109">
        <v>1780</v>
      </c>
      <c r="D17" s="106">
        <f t="shared" si="0"/>
        <v>964</v>
      </c>
      <c r="E17" s="114">
        <v>164</v>
      </c>
      <c r="F17" s="109"/>
      <c r="G17" s="109"/>
      <c r="H17" s="109">
        <f>+提前下达一般转移支付!E87</f>
        <v>100</v>
      </c>
      <c r="I17" s="109">
        <v>700</v>
      </c>
      <c r="J17" s="109"/>
      <c r="K17" s="109"/>
      <c r="L17" s="116">
        <f t="shared" si="1"/>
        <v>2744</v>
      </c>
      <c r="N17" s="108">
        <v>3127</v>
      </c>
      <c r="O17" s="117">
        <f t="shared" si="2"/>
        <v>-383</v>
      </c>
    </row>
    <row r="18" spans="1:15" s="23" customFormat="1" ht="16.5" customHeight="1">
      <c r="A18" s="107">
        <v>217</v>
      </c>
      <c r="B18" s="108" t="s">
        <v>62</v>
      </c>
      <c r="C18" s="109">
        <v>0</v>
      </c>
      <c r="D18" s="106">
        <f t="shared" si="0"/>
        <v>0</v>
      </c>
      <c r="E18" s="114"/>
      <c r="F18" s="109"/>
      <c r="G18" s="109"/>
      <c r="H18" s="109"/>
      <c r="I18" s="109"/>
      <c r="J18" s="109"/>
      <c r="K18" s="109"/>
      <c r="L18" s="116">
        <f t="shared" si="1"/>
        <v>0</v>
      </c>
      <c r="N18" s="108">
        <v>23</v>
      </c>
      <c r="O18" s="117">
        <f t="shared" si="2"/>
        <v>-23</v>
      </c>
    </row>
    <row r="19" spans="1:15" s="23" customFormat="1" ht="16.5" customHeight="1">
      <c r="A19" s="107">
        <v>220</v>
      </c>
      <c r="B19" s="108" t="s">
        <v>63</v>
      </c>
      <c r="C19" s="109">
        <v>1357</v>
      </c>
      <c r="D19" s="106">
        <f t="shared" si="0"/>
        <v>119</v>
      </c>
      <c r="E19" s="114">
        <v>119</v>
      </c>
      <c r="F19" s="109"/>
      <c r="G19" s="109"/>
      <c r="H19" s="109"/>
      <c r="I19" s="109"/>
      <c r="J19" s="109"/>
      <c r="K19" s="109"/>
      <c r="L19" s="116">
        <f t="shared" si="1"/>
        <v>1476</v>
      </c>
      <c r="N19" s="108">
        <v>2148</v>
      </c>
      <c r="O19" s="117">
        <f t="shared" si="2"/>
        <v>-672</v>
      </c>
    </row>
    <row r="20" spans="1:15" s="23" customFormat="1" ht="16.5" customHeight="1">
      <c r="A20" s="107">
        <v>221</v>
      </c>
      <c r="B20" s="108" t="s">
        <v>64</v>
      </c>
      <c r="C20" s="109">
        <v>6009</v>
      </c>
      <c r="D20" s="106">
        <f t="shared" si="0"/>
        <v>0</v>
      </c>
      <c r="E20" s="114"/>
      <c r="F20" s="109"/>
      <c r="G20" s="109"/>
      <c r="H20" s="109"/>
      <c r="I20" s="109"/>
      <c r="J20" s="109"/>
      <c r="K20" s="109"/>
      <c r="L20" s="116">
        <f t="shared" si="1"/>
        <v>6009</v>
      </c>
      <c r="N20" s="108">
        <v>9077</v>
      </c>
      <c r="O20" s="117">
        <f t="shared" si="2"/>
        <v>-3068</v>
      </c>
    </row>
    <row r="21" spans="1:15" s="23" customFormat="1" ht="16.5" customHeight="1">
      <c r="A21" s="107">
        <v>222</v>
      </c>
      <c r="B21" s="108" t="s">
        <v>65</v>
      </c>
      <c r="C21" s="109">
        <v>937</v>
      </c>
      <c r="D21" s="106">
        <f t="shared" si="0"/>
        <v>20</v>
      </c>
      <c r="E21" s="114"/>
      <c r="F21" s="109"/>
      <c r="G21" s="109"/>
      <c r="H21" s="109">
        <f>+提前下达一般转移支付!E89</f>
        <v>20</v>
      </c>
      <c r="I21" s="109"/>
      <c r="J21" s="109"/>
      <c r="K21" s="109"/>
      <c r="L21" s="116">
        <f t="shared" si="1"/>
        <v>957</v>
      </c>
      <c r="N21" s="108">
        <v>2001</v>
      </c>
      <c r="O21" s="117">
        <f t="shared" si="2"/>
        <v>-1044</v>
      </c>
    </row>
    <row r="22" spans="1:15" s="23" customFormat="1" ht="16.5" customHeight="1">
      <c r="A22" s="107">
        <v>224</v>
      </c>
      <c r="B22" s="108" t="s">
        <v>66</v>
      </c>
      <c r="C22" s="109">
        <v>1035</v>
      </c>
      <c r="D22" s="106">
        <f t="shared" si="0"/>
        <v>1931.31</v>
      </c>
      <c r="E22" s="114">
        <f>869-21</f>
        <v>848</v>
      </c>
      <c r="F22" s="109"/>
      <c r="G22" s="109"/>
      <c r="H22" s="109">
        <f>+提前下达一般转移支付!E91</f>
        <v>152</v>
      </c>
      <c r="I22" s="109"/>
      <c r="J22" s="109">
        <v>931.31</v>
      </c>
      <c r="K22" s="109"/>
      <c r="L22" s="116">
        <f t="shared" si="1"/>
        <v>2966.31</v>
      </c>
      <c r="N22" s="108">
        <v>3491</v>
      </c>
      <c r="O22" s="117">
        <f t="shared" si="2"/>
        <v>-524.69000000000005</v>
      </c>
    </row>
    <row r="23" spans="1:15" s="23" customFormat="1" ht="16.5" customHeight="1">
      <c r="A23" s="107">
        <v>227</v>
      </c>
      <c r="B23" s="108" t="s">
        <v>67</v>
      </c>
      <c r="C23" s="109">
        <v>1500</v>
      </c>
      <c r="D23" s="106">
        <f t="shared" si="0"/>
        <v>1257</v>
      </c>
      <c r="E23" s="114"/>
      <c r="F23" s="109"/>
      <c r="G23" s="109"/>
      <c r="H23" s="109"/>
      <c r="I23" s="109">
        <v>1257</v>
      </c>
      <c r="J23" s="109"/>
      <c r="K23" s="109"/>
      <c r="L23" s="116">
        <f t="shared" si="1"/>
        <v>2757</v>
      </c>
      <c r="N23" s="108"/>
      <c r="O23" s="117">
        <f t="shared" si="2"/>
        <v>2757</v>
      </c>
    </row>
    <row r="24" spans="1:15" s="23" customFormat="1" ht="16.5" customHeight="1">
      <c r="A24" s="107">
        <v>229</v>
      </c>
      <c r="B24" s="108" t="s">
        <v>68</v>
      </c>
      <c r="C24" s="109">
        <v>8770</v>
      </c>
      <c r="D24" s="106">
        <f t="shared" si="0"/>
        <v>102</v>
      </c>
      <c r="E24" s="114">
        <v>-60</v>
      </c>
      <c r="F24" s="109"/>
      <c r="G24" s="109"/>
      <c r="H24" s="109">
        <v>162</v>
      </c>
      <c r="I24" s="109"/>
      <c r="J24" s="109"/>
      <c r="K24" s="109"/>
      <c r="L24" s="116">
        <f t="shared" si="1"/>
        <v>8872</v>
      </c>
      <c r="N24" s="108">
        <v>418</v>
      </c>
      <c r="O24" s="117">
        <f t="shared" si="2"/>
        <v>8454</v>
      </c>
    </row>
    <row r="25" spans="1:15" s="23" customFormat="1" ht="16.5" customHeight="1">
      <c r="A25" s="107">
        <v>232</v>
      </c>
      <c r="B25" s="108" t="s">
        <v>69</v>
      </c>
      <c r="C25" s="109">
        <v>6651</v>
      </c>
      <c r="D25" s="106">
        <f t="shared" si="0"/>
        <v>0</v>
      </c>
      <c r="E25" s="114"/>
      <c r="F25" s="109"/>
      <c r="G25" s="109"/>
      <c r="H25" s="109"/>
      <c r="I25" s="109"/>
      <c r="J25" s="109"/>
      <c r="K25" s="109"/>
      <c r="L25" s="116">
        <f t="shared" si="1"/>
        <v>6651</v>
      </c>
      <c r="N25" s="108">
        <v>6354</v>
      </c>
      <c r="O25" s="117">
        <f t="shared" si="2"/>
        <v>297</v>
      </c>
    </row>
    <row r="26" spans="1:15" s="23" customFormat="1" ht="16.5" customHeight="1">
      <c r="A26" s="107">
        <v>233</v>
      </c>
      <c r="B26" s="108" t="s">
        <v>70</v>
      </c>
      <c r="C26" s="109">
        <v>28</v>
      </c>
      <c r="D26" s="106">
        <f t="shared" si="0"/>
        <v>0</v>
      </c>
      <c r="E26" s="114"/>
      <c r="F26" s="109"/>
      <c r="G26" s="109"/>
      <c r="H26" s="109"/>
      <c r="I26" s="109"/>
      <c r="J26" s="109"/>
      <c r="K26" s="109"/>
      <c r="L26" s="116">
        <f t="shared" si="1"/>
        <v>28</v>
      </c>
      <c r="N26" s="108">
        <v>42</v>
      </c>
      <c r="O26" s="117">
        <f t="shared" si="2"/>
        <v>-14</v>
      </c>
    </row>
    <row r="27" spans="1:15" s="23" customFormat="1" ht="16.5" customHeight="1">
      <c r="A27" s="107"/>
      <c r="B27" s="108"/>
      <c r="C27" s="109"/>
      <c r="D27" s="109"/>
      <c r="E27" s="109"/>
      <c r="F27" s="109"/>
      <c r="G27" s="109"/>
      <c r="H27" s="109"/>
      <c r="I27" s="109"/>
      <c r="J27" s="109"/>
      <c r="K27" s="109"/>
      <c r="L27" s="109"/>
      <c r="N27" s="108"/>
      <c r="O27" s="117">
        <f t="shared" si="2"/>
        <v>0</v>
      </c>
    </row>
    <row r="28" spans="1:15" s="2" customFormat="1" ht="16.5" customHeight="1">
      <c r="A28" s="111"/>
      <c r="B28" s="112" t="s">
        <v>71</v>
      </c>
      <c r="C28" s="113">
        <f>SUM(C5:C26)</f>
        <v>163420</v>
      </c>
      <c r="D28" s="113">
        <f>SUM(D5:D26)</f>
        <v>134428.5</v>
      </c>
      <c r="E28" s="113">
        <f>SUM(E5:E26)</f>
        <v>15027</v>
      </c>
      <c r="F28" s="113">
        <f>SUM(F5:F26)</f>
        <v>5480</v>
      </c>
      <c r="G28" s="113">
        <f t="shared" ref="G28:N28" si="3">SUM(G5:G26)</f>
        <v>2210</v>
      </c>
      <c r="H28" s="113">
        <f t="shared" si="3"/>
        <v>81064.5</v>
      </c>
      <c r="I28" s="113">
        <f t="shared" si="3"/>
        <v>14012</v>
      </c>
      <c r="J28" s="113">
        <f t="shared" si="3"/>
        <v>8000</v>
      </c>
      <c r="K28" s="113">
        <f t="shared" si="3"/>
        <v>8635</v>
      </c>
      <c r="L28" s="113">
        <f t="shared" si="3"/>
        <v>297848.49999999994</v>
      </c>
      <c r="N28" s="113">
        <f t="shared" si="3"/>
        <v>296515</v>
      </c>
      <c r="O28" s="117">
        <f t="shared" si="2"/>
        <v>1333.4999999999418</v>
      </c>
    </row>
    <row r="29" spans="1:15">
      <c r="H29" s="115"/>
    </row>
    <row r="30" spans="1:15">
      <c r="I30" s="115"/>
    </row>
    <row r="31" spans="1:15">
      <c r="F31" s="115"/>
      <c r="G31" s="115"/>
    </row>
    <row r="32" spans="1:15">
      <c r="E32" s="145"/>
      <c r="F32" s="145"/>
      <c r="G32" s="145"/>
      <c r="H32" s="145"/>
      <c r="I32" s="145"/>
      <c r="J32" s="145"/>
      <c r="K32" s="145"/>
    </row>
  </sheetData>
  <mergeCells count="6">
    <mergeCell ref="A1:L1"/>
    <mergeCell ref="D3:K3"/>
    <mergeCell ref="A3:A4"/>
    <mergeCell ref="B3:B4"/>
    <mergeCell ref="C3:C4"/>
    <mergeCell ref="L3:L4"/>
  </mergeCells>
  <phoneticPr fontId="37" type="noConversion"/>
  <printOptions horizontalCentered="1"/>
  <pageMargins left="0.74803149606299202" right="0.74803149606299202" top="0.98425196850393704" bottom="0.62992125984252001" header="0.511811023622047" footer="0.511811023622047"/>
  <pageSetup paperSize="9" scale="90" orientation="landscape" r:id="rId1"/>
</worksheet>
</file>

<file path=xl/worksheets/sheet3.xml><?xml version="1.0" encoding="utf-8"?>
<worksheet xmlns="http://schemas.openxmlformats.org/spreadsheetml/2006/main" xmlns:r="http://schemas.openxmlformats.org/officeDocument/2006/relationships">
  <sheetPr>
    <tabColor rgb="FF92D050"/>
  </sheetPr>
  <dimension ref="A1:J24"/>
  <sheetViews>
    <sheetView workbookViewId="0">
      <selection activeCell="D25" sqref="D25"/>
    </sheetView>
  </sheetViews>
  <sheetFormatPr defaultColWidth="9" defaultRowHeight="15"/>
  <cols>
    <col min="1" max="1" width="32.25" style="29" customWidth="1"/>
    <col min="2" max="4" width="13" style="89" customWidth="1"/>
    <col min="5" max="5" width="23.5" style="89" customWidth="1"/>
    <col min="6" max="8" width="12.125" style="89" customWidth="1"/>
    <col min="9" max="16384" width="9" style="29"/>
  </cols>
  <sheetData>
    <row r="1" spans="1:10" ht="39.75" customHeight="1">
      <c r="A1" s="164" t="s">
        <v>72</v>
      </c>
      <c r="B1" s="164"/>
      <c r="C1" s="164"/>
      <c r="D1" s="164"/>
      <c r="E1" s="164"/>
      <c r="F1" s="164"/>
      <c r="G1" s="164"/>
      <c r="H1" s="164"/>
    </row>
    <row r="2" spans="1:10" ht="19.5" customHeight="1">
      <c r="B2" s="90"/>
      <c r="C2" s="90"/>
      <c r="D2" s="90"/>
      <c r="E2" s="98"/>
      <c r="F2" s="99"/>
      <c r="G2" s="99"/>
      <c r="H2" s="100" t="s">
        <v>0</v>
      </c>
    </row>
    <row r="3" spans="1:10" s="86" customFormat="1" ht="46.5" customHeight="1">
      <c r="A3" s="91" t="s">
        <v>73</v>
      </c>
      <c r="B3" s="91" t="s">
        <v>5</v>
      </c>
      <c r="C3" s="91" t="s">
        <v>6</v>
      </c>
      <c r="D3" s="91" t="s">
        <v>7</v>
      </c>
      <c r="E3" s="91" t="s">
        <v>74</v>
      </c>
      <c r="F3" s="91" t="s">
        <v>5</v>
      </c>
      <c r="G3" s="91" t="s">
        <v>6</v>
      </c>
      <c r="H3" s="91" t="s">
        <v>7</v>
      </c>
    </row>
    <row r="4" spans="1:10" s="87" customFormat="1" ht="20.25" customHeight="1">
      <c r="A4" s="92" t="s">
        <v>75</v>
      </c>
      <c r="B4" s="93">
        <v>53640</v>
      </c>
      <c r="C4" s="93">
        <f>+本级收入!D33</f>
        <v>59120</v>
      </c>
      <c r="D4" s="93">
        <f>+C4-B4</f>
        <v>5480</v>
      </c>
      <c r="E4" s="92" t="s">
        <v>76</v>
      </c>
      <c r="F4" s="93">
        <f>+F5+F9</f>
        <v>150250</v>
      </c>
      <c r="G4" s="93">
        <f>+G5+G9</f>
        <v>171952</v>
      </c>
      <c r="H4" s="93">
        <f>+G4-F4</f>
        <v>21702</v>
      </c>
      <c r="J4" s="101"/>
    </row>
    <row r="5" spans="1:10" s="87" customFormat="1" ht="20.25" customHeight="1">
      <c r="A5" s="92" t="s">
        <v>77</v>
      </c>
      <c r="B5" s="93">
        <f>+B6+B7+B13</f>
        <v>92183</v>
      </c>
      <c r="C5" s="93">
        <f>+C6+C7+C13</f>
        <v>187260</v>
      </c>
      <c r="D5" s="93">
        <f t="shared" ref="D5:D17" si="0">+C5-B5</f>
        <v>95077</v>
      </c>
      <c r="E5" s="94" t="s">
        <v>78</v>
      </c>
      <c r="F5" s="93">
        <f>SUM(F6:F8)</f>
        <v>106706</v>
      </c>
      <c r="G5" s="93">
        <f t="shared" ref="G5" si="1">SUM(G6:G8)</f>
        <v>106706</v>
      </c>
      <c r="H5" s="93">
        <f t="shared" ref="H5:H19" si="2">+G5-F5</f>
        <v>0</v>
      </c>
    </row>
    <row r="6" spans="1:10" s="87" customFormat="1" ht="20.25" customHeight="1">
      <c r="A6" s="94" t="s">
        <v>79</v>
      </c>
      <c r="B6" s="92">
        <v>3543</v>
      </c>
      <c r="C6" s="92">
        <v>3543</v>
      </c>
      <c r="D6" s="93">
        <f t="shared" si="0"/>
        <v>0</v>
      </c>
      <c r="E6" s="94" t="s">
        <v>80</v>
      </c>
      <c r="F6" s="93">
        <v>92180</v>
      </c>
      <c r="G6" s="93">
        <f>+F6</f>
        <v>92180</v>
      </c>
      <c r="H6" s="93">
        <f t="shared" si="2"/>
        <v>0</v>
      </c>
    </row>
    <row r="7" spans="1:10" s="88" customFormat="1" ht="20.25" customHeight="1">
      <c r="A7" s="94" t="s">
        <v>81</v>
      </c>
      <c r="B7" s="93">
        <f>SUM(B8:B12)</f>
        <v>88640</v>
      </c>
      <c r="C7" s="93">
        <f>SUM(C8:C12)</f>
        <v>102652</v>
      </c>
      <c r="D7" s="93">
        <f t="shared" si="0"/>
        <v>14012</v>
      </c>
      <c r="E7" s="94" t="s">
        <v>82</v>
      </c>
      <c r="F7" s="93">
        <v>10459</v>
      </c>
      <c r="G7" s="93">
        <f>+F7</f>
        <v>10459</v>
      </c>
      <c r="H7" s="93">
        <f t="shared" si="2"/>
        <v>0</v>
      </c>
      <c r="J7" s="102"/>
    </row>
    <row r="8" spans="1:10" s="88" customFormat="1" ht="20.25" customHeight="1">
      <c r="A8" s="94" t="s">
        <v>83</v>
      </c>
      <c r="B8" s="93">
        <v>76537</v>
      </c>
      <c r="C8" s="93">
        <f>+B8+13960</f>
        <v>90497</v>
      </c>
      <c r="D8" s="93">
        <f t="shared" si="0"/>
        <v>13960</v>
      </c>
      <c r="E8" s="94" t="s">
        <v>84</v>
      </c>
      <c r="F8" s="93">
        <v>4067</v>
      </c>
      <c r="G8" s="93">
        <f>+F8</f>
        <v>4067</v>
      </c>
      <c r="H8" s="93">
        <f t="shared" si="2"/>
        <v>0</v>
      </c>
      <c r="J8" s="102"/>
    </row>
    <row r="9" spans="1:10" s="88" customFormat="1" ht="20.25" customHeight="1">
      <c r="A9" s="94" t="s">
        <v>85</v>
      </c>
      <c r="B9" s="93">
        <v>6582</v>
      </c>
      <c r="C9" s="93">
        <v>6582</v>
      </c>
      <c r="D9" s="93">
        <f t="shared" si="0"/>
        <v>0</v>
      </c>
      <c r="E9" s="94" t="s">
        <v>86</v>
      </c>
      <c r="F9" s="93">
        <f>SUM(F10:F11)</f>
        <v>43544</v>
      </c>
      <c r="G9" s="93">
        <f>SUM(G10:G11)</f>
        <v>65246</v>
      </c>
      <c r="H9" s="93">
        <f t="shared" si="2"/>
        <v>21702</v>
      </c>
    </row>
    <row r="10" spans="1:10" s="88" customFormat="1" ht="20.25" customHeight="1">
      <c r="A10" s="94" t="s">
        <v>87</v>
      </c>
      <c r="B10" s="93">
        <v>548</v>
      </c>
      <c r="C10" s="92">
        <v>600</v>
      </c>
      <c r="D10" s="93">
        <f t="shared" si="0"/>
        <v>52</v>
      </c>
      <c r="E10" s="94" t="s">
        <v>88</v>
      </c>
      <c r="F10" s="93">
        <v>42044</v>
      </c>
      <c r="G10" s="93">
        <f>57504-1500+D4+D10+D17-1257</f>
        <v>62489</v>
      </c>
      <c r="H10" s="93">
        <f t="shared" si="2"/>
        <v>20445</v>
      </c>
    </row>
    <row r="11" spans="1:10" s="88" customFormat="1" ht="20.25" customHeight="1">
      <c r="A11" s="94" t="s">
        <v>89</v>
      </c>
      <c r="B11" s="93">
        <v>3989</v>
      </c>
      <c r="C11" s="93">
        <v>3989</v>
      </c>
      <c r="D11" s="93">
        <f t="shared" si="0"/>
        <v>0</v>
      </c>
      <c r="E11" s="94" t="s">
        <v>90</v>
      </c>
      <c r="F11" s="93">
        <v>1500</v>
      </c>
      <c r="G11" s="93">
        <v>2757</v>
      </c>
      <c r="H11" s="93">
        <f t="shared" si="2"/>
        <v>1257</v>
      </c>
    </row>
    <row r="12" spans="1:10" s="88" customFormat="1" ht="20.25" customHeight="1">
      <c r="A12" s="94" t="s">
        <v>91</v>
      </c>
      <c r="B12" s="93">
        <v>984</v>
      </c>
      <c r="C12" s="93">
        <v>984</v>
      </c>
      <c r="D12" s="93">
        <f t="shared" si="0"/>
        <v>0</v>
      </c>
      <c r="E12" s="94"/>
      <c r="F12" s="93"/>
      <c r="G12" s="93"/>
      <c r="H12" s="93">
        <f t="shared" si="2"/>
        <v>0</v>
      </c>
    </row>
    <row r="13" spans="1:10" s="88" customFormat="1" ht="20.25" customHeight="1">
      <c r="A13" s="94" t="s">
        <v>92</v>
      </c>
      <c r="B13" s="92"/>
      <c r="C13" s="95">
        <v>81065</v>
      </c>
      <c r="D13" s="93">
        <f>+C13-B13</f>
        <v>81065</v>
      </c>
      <c r="E13" s="92" t="s">
        <v>93</v>
      </c>
      <c r="F13" s="92">
        <v>13170</v>
      </c>
      <c r="G13" s="95">
        <f>+C13+C15</f>
        <v>109262</v>
      </c>
      <c r="H13" s="93">
        <f>+G13-F13</f>
        <v>96092</v>
      </c>
      <c r="I13" s="102"/>
    </row>
    <row r="14" spans="1:10" s="88" customFormat="1" ht="20.25" customHeight="1">
      <c r="A14" s="92" t="s">
        <v>94</v>
      </c>
      <c r="B14" s="93">
        <f>+[9]平衡简表2021!G15</f>
        <v>4427</v>
      </c>
      <c r="C14" s="93">
        <v>4427</v>
      </c>
      <c r="D14" s="93">
        <f t="shared" si="0"/>
        <v>0</v>
      </c>
      <c r="E14" s="92" t="s">
        <v>95</v>
      </c>
      <c r="F14" s="92"/>
      <c r="G14" s="92"/>
      <c r="H14" s="93">
        <f t="shared" si="2"/>
        <v>0</v>
      </c>
    </row>
    <row r="15" spans="1:10" s="88" customFormat="1" ht="20.25" customHeight="1">
      <c r="A15" s="92" t="s">
        <v>96</v>
      </c>
      <c r="B15" s="92">
        <f>+B16</f>
        <v>13170</v>
      </c>
      <c r="C15" s="92">
        <f>+C16</f>
        <v>28197</v>
      </c>
      <c r="D15" s="93">
        <f t="shared" si="0"/>
        <v>15027</v>
      </c>
      <c r="E15" s="94" t="s">
        <v>97</v>
      </c>
      <c r="F15" s="92"/>
      <c r="G15" s="92"/>
      <c r="H15" s="93">
        <f t="shared" si="2"/>
        <v>0</v>
      </c>
    </row>
    <row r="16" spans="1:10" s="88" customFormat="1" ht="20.25" customHeight="1">
      <c r="A16" s="92" t="s">
        <v>98</v>
      </c>
      <c r="B16" s="92">
        <v>13170</v>
      </c>
      <c r="C16" s="92">
        <v>28197</v>
      </c>
      <c r="D16" s="93">
        <f t="shared" si="0"/>
        <v>15027</v>
      </c>
      <c r="E16" s="94" t="s">
        <v>99</v>
      </c>
      <c r="F16" s="92"/>
      <c r="G16" s="92"/>
      <c r="H16" s="93">
        <f t="shared" si="2"/>
        <v>0</v>
      </c>
    </row>
    <row r="17" spans="1:10" s="88" customFormat="1" ht="20.25" customHeight="1">
      <c r="A17" s="92" t="s">
        <v>100</v>
      </c>
      <c r="B17" s="93"/>
      <c r="C17" s="93">
        <v>2210</v>
      </c>
      <c r="D17" s="93">
        <f t="shared" si="0"/>
        <v>2210</v>
      </c>
      <c r="E17" s="92" t="s">
        <v>101</v>
      </c>
      <c r="F17" s="92"/>
      <c r="G17" s="92"/>
      <c r="H17" s="93">
        <f t="shared" si="2"/>
        <v>0</v>
      </c>
    </row>
    <row r="18" spans="1:10" s="88" customFormat="1" ht="20.25" customHeight="1">
      <c r="A18" s="92" t="s">
        <v>102</v>
      </c>
      <c r="B18" s="93"/>
      <c r="C18" s="141">
        <v>16635</v>
      </c>
      <c r="D18" s="141">
        <f>+C18-B18</f>
        <v>16635</v>
      </c>
      <c r="E18" s="142" t="s">
        <v>103</v>
      </c>
      <c r="F18" s="142"/>
      <c r="G18" s="142">
        <v>16635</v>
      </c>
      <c r="H18" s="141">
        <f t="shared" si="2"/>
        <v>16635</v>
      </c>
    </row>
    <row r="19" spans="1:10" s="88" customFormat="1" ht="20.25" customHeight="1">
      <c r="A19" s="92"/>
      <c r="B19" s="92"/>
      <c r="C19" s="92"/>
      <c r="D19" s="92"/>
      <c r="E19" s="92" t="s">
        <v>104</v>
      </c>
      <c r="F19" s="92"/>
      <c r="G19" s="92"/>
      <c r="H19" s="93">
        <f t="shared" si="2"/>
        <v>0</v>
      </c>
    </row>
    <row r="20" spans="1:10" s="88" customFormat="1" ht="20.25" customHeight="1">
      <c r="A20" s="96" t="s">
        <v>105</v>
      </c>
      <c r="B20" s="97">
        <f>+B4+B5+B14+B15+B17+B18</f>
        <v>163420</v>
      </c>
      <c r="C20" s="97">
        <f>SUM(C4,C5,C14,C15,C17,C18)</f>
        <v>297849</v>
      </c>
      <c r="D20" s="97">
        <f>SUM(D4,D5,D14,D15,D17,D18)</f>
        <v>134429</v>
      </c>
      <c r="E20" s="96" t="s">
        <v>106</v>
      </c>
      <c r="F20" s="97">
        <f>+F4+F13+F14+F17+F18</f>
        <v>163420</v>
      </c>
      <c r="G20" s="97">
        <f>+G4+G13+G14+G17+G18+G19</f>
        <v>297849</v>
      </c>
      <c r="H20" s="97">
        <f>+H4+H13+H14+H17+H18+H19</f>
        <v>134429</v>
      </c>
      <c r="J20" s="102"/>
    </row>
    <row r="22" spans="1:10">
      <c r="D22" s="144"/>
    </row>
    <row r="23" spans="1:10">
      <c r="D23" s="144"/>
    </row>
    <row r="24" spans="1:10">
      <c r="H24" s="144"/>
    </row>
  </sheetData>
  <mergeCells count="1">
    <mergeCell ref="A1:H1"/>
  </mergeCells>
  <phoneticPr fontId="37" type="noConversion"/>
  <printOptions horizontalCentered="1"/>
  <pageMargins left="0.74803149606299202" right="0.59055118110236204" top="0.98425196850393704" bottom="0.98425196850393704" header="0.511811023622047" footer="0.511811023622047"/>
  <pageSetup paperSize="9" orientation="landscape" r:id="rId1"/>
</worksheet>
</file>

<file path=xl/worksheets/sheet4.xml><?xml version="1.0" encoding="utf-8"?>
<worksheet xmlns="http://schemas.openxmlformats.org/spreadsheetml/2006/main" xmlns:r="http://schemas.openxmlformats.org/officeDocument/2006/relationships">
  <sheetPr>
    <tabColor rgb="FF00B050"/>
    <pageSetUpPr fitToPage="1"/>
  </sheetPr>
  <dimension ref="A1:IG20"/>
  <sheetViews>
    <sheetView showGridLines="0" workbookViewId="0">
      <selection activeCell="C30" sqref="C30"/>
    </sheetView>
  </sheetViews>
  <sheetFormatPr defaultColWidth="9" defaultRowHeight="13.5"/>
  <cols>
    <col min="1" max="1" width="6" style="72" customWidth="1"/>
    <col min="2" max="2" width="28.125" style="72" customWidth="1"/>
    <col min="3" max="3" width="79.375" style="72" customWidth="1"/>
    <col min="4" max="4" width="12.625" style="68" customWidth="1"/>
    <col min="5" max="241" width="9" style="68"/>
    <col min="242" max="16384" width="9" style="23"/>
  </cols>
  <sheetData>
    <row r="1" spans="1:5" s="68" customFormat="1" ht="43.5" customHeight="1">
      <c r="A1" s="165" t="s">
        <v>107</v>
      </c>
      <c r="B1" s="165"/>
      <c r="C1" s="165"/>
      <c r="D1" s="165"/>
      <c r="E1" s="82"/>
    </row>
    <row r="2" spans="1:5" s="69" customFormat="1" ht="19.5" customHeight="1">
      <c r="A2" s="166"/>
      <c r="B2" s="166"/>
      <c r="C2" s="167"/>
      <c r="D2" s="73" t="s">
        <v>0</v>
      </c>
      <c r="E2" s="83"/>
    </row>
    <row r="3" spans="1:5" s="70" customFormat="1" ht="32.25" customHeight="1">
      <c r="A3" s="74" t="s">
        <v>108</v>
      </c>
      <c r="B3" s="74" t="s">
        <v>109</v>
      </c>
      <c r="C3" s="74" t="s">
        <v>110</v>
      </c>
      <c r="D3" s="74" t="s">
        <v>111</v>
      </c>
      <c r="E3" s="84"/>
    </row>
    <row r="4" spans="1:5" s="71" customFormat="1" ht="15.75" customHeight="1">
      <c r="A4" s="168" t="s">
        <v>112</v>
      </c>
      <c r="B4" s="169"/>
      <c r="C4" s="170"/>
      <c r="D4" s="75">
        <f>SUM(D5:D20)</f>
        <v>8000</v>
      </c>
      <c r="E4" s="85"/>
    </row>
    <row r="5" spans="1:5" s="70" customFormat="1" ht="15.75" customHeight="1">
      <c r="A5" s="76">
        <v>1</v>
      </c>
      <c r="B5" s="77" t="s">
        <v>113</v>
      </c>
      <c r="C5" s="78" t="s">
        <v>538</v>
      </c>
      <c r="D5" s="79">
        <v>200</v>
      </c>
      <c r="E5" s="84"/>
    </row>
    <row r="6" spans="1:5" s="70" customFormat="1" ht="15.75" customHeight="1">
      <c r="A6" s="76">
        <v>2</v>
      </c>
      <c r="B6" s="77" t="s">
        <v>114</v>
      </c>
      <c r="C6" s="78" t="s">
        <v>115</v>
      </c>
      <c r="D6" s="79">
        <v>2370</v>
      </c>
      <c r="E6" s="84"/>
    </row>
    <row r="7" spans="1:5" s="70" customFormat="1" ht="15.75" customHeight="1">
      <c r="A7" s="76">
        <v>3</v>
      </c>
      <c r="B7" s="77" t="s">
        <v>116</v>
      </c>
      <c r="C7" s="78" t="s">
        <v>117</v>
      </c>
      <c r="D7" s="79">
        <v>100</v>
      </c>
      <c r="E7" s="84"/>
    </row>
    <row r="8" spans="1:5" s="70" customFormat="1" ht="15.75" customHeight="1">
      <c r="A8" s="76">
        <v>4</v>
      </c>
      <c r="B8" s="78" t="s">
        <v>118</v>
      </c>
      <c r="C8" s="78" t="s">
        <v>537</v>
      </c>
      <c r="D8" s="79">
        <v>344.67</v>
      </c>
      <c r="E8" s="84"/>
    </row>
    <row r="9" spans="1:5" s="70" customFormat="1" ht="15.75" customHeight="1">
      <c r="A9" s="76">
        <v>5</v>
      </c>
      <c r="B9" s="77" t="s">
        <v>119</v>
      </c>
      <c r="C9" s="78" t="s">
        <v>120</v>
      </c>
      <c r="D9" s="79">
        <v>218.44</v>
      </c>
      <c r="E9" s="84"/>
    </row>
    <row r="10" spans="1:5" s="70" customFormat="1" ht="15.75" customHeight="1">
      <c r="A10" s="76">
        <v>6</v>
      </c>
      <c r="B10" s="77" t="s">
        <v>119</v>
      </c>
      <c r="C10" s="80" t="s">
        <v>121</v>
      </c>
      <c r="D10" s="79">
        <v>217</v>
      </c>
      <c r="E10" s="84"/>
    </row>
    <row r="11" spans="1:5" s="70" customFormat="1" ht="15.75" customHeight="1">
      <c r="A11" s="76">
        <v>7</v>
      </c>
      <c r="B11" s="78" t="s">
        <v>122</v>
      </c>
      <c r="C11" s="78" t="s">
        <v>123</v>
      </c>
      <c r="D11" s="79">
        <v>400</v>
      </c>
      <c r="E11" s="84"/>
    </row>
    <row r="12" spans="1:5" s="70" customFormat="1" ht="15.75" customHeight="1">
      <c r="A12" s="76">
        <v>8</v>
      </c>
      <c r="B12" s="81" t="s">
        <v>124</v>
      </c>
      <c r="C12" s="78" t="s">
        <v>125</v>
      </c>
      <c r="D12" s="79">
        <v>1000</v>
      </c>
      <c r="E12" s="84"/>
    </row>
    <row r="13" spans="1:5" s="70" customFormat="1" ht="15.75" customHeight="1">
      <c r="A13" s="76">
        <v>9</v>
      </c>
      <c r="B13" s="81" t="s">
        <v>126</v>
      </c>
      <c r="C13" s="81" t="s">
        <v>127</v>
      </c>
      <c r="D13" s="79">
        <v>300</v>
      </c>
      <c r="E13" s="84"/>
    </row>
    <row r="14" spans="1:5" s="70" customFormat="1" ht="15.75" customHeight="1">
      <c r="A14" s="76">
        <v>10</v>
      </c>
      <c r="B14" s="77" t="s">
        <v>128</v>
      </c>
      <c r="C14" s="77" t="s">
        <v>129</v>
      </c>
      <c r="D14" s="79">
        <v>200</v>
      </c>
      <c r="E14" s="84"/>
    </row>
    <row r="15" spans="1:5" s="70" customFormat="1" ht="15.75" customHeight="1">
      <c r="A15" s="76">
        <v>11</v>
      </c>
      <c r="B15" s="78" t="s">
        <v>130</v>
      </c>
      <c r="C15" s="78" t="s">
        <v>131</v>
      </c>
      <c r="D15" s="79">
        <v>495.87</v>
      </c>
      <c r="E15" s="84"/>
    </row>
    <row r="16" spans="1:5" s="70" customFormat="1" ht="15.75" customHeight="1">
      <c r="A16" s="76">
        <v>12</v>
      </c>
      <c r="B16" s="77" t="s">
        <v>132</v>
      </c>
      <c r="C16" s="77" t="s">
        <v>133</v>
      </c>
      <c r="D16" s="79">
        <v>1154.02</v>
      </c>
      <c r="E16" s="84"/>
    </row>
    <row r="17" spans="1:5" s="70" customFormat="1" ht="15.75" customHeight="1">
      <c r="A17" s="76">
        <v>13</v>
      </c>
      <c r="B17" s="77" t="s">
        <v>134</v>
      </c>
      <c r="C17" s="77" t="s">
        <v>135</v>
      </c>
      <c r="D17" s="79">
        <v>600</v>
      </c>
      <c r="E17" s="84"/>
    </row>
    <row r="18" spans="1:5" s="70" customFormat="1" ht="15.75" customHeight="1">
      <c r="A18" s="76">
        <v>14</v>
      </c>
      <c r="B18" s="77" t="s">
        <v>134</v>
      </c>
      <c r="C18" s="77" t="s">
        <v>136</v>
      </c>
      <c r="D18" s="79">
        <v>120</v>
      </c>
      <c r="E18" s="84"/>
    </row>
    <row r="19" spans="1:5" s="70" customFormat="1" ht="15.75" customHeight="1">
      <c r="A19" s="76">
        <v>15</v>
      </c>
      <c r="B19" s="77" t="s">
        <v>137</v>
      </c>
      <c r="C19" s="77" t="s">
        <v>138</v>
      </c>
      <c r="D19" s="79">
        <v>250</v>
      </c>
      <c r="E19" s="84"/>
    </row>
    <row r="20" spans="1:5" s="70" customFormat="1" ht="15.75" customHeight="1">
      <c r="A20" s="76">
        <v>16</v>
      </c>
      <c r="B20" s="77" t="s">
        <v>139</v>
      </c>
      <c r="C20" s="77" t="s">
        <v>140</v>
      </c>
      <c r="D20" s="79">
        <v>30</v>
      </c>
      <c r="E20" s="84"/>
    </row>
  </sheetData>
  <mergeCells count="3">
    <mergeCell ref="A1:D1"/>
    <mergeCell ref="A2:C2"/>
    <mergeCell ref="A4:C4"/>
  </mergeCells>
  <phoneticPr fontId="37" type="noConversion"/>
  <printOptions horizontalCentered="1"/>
  <pageMargins left="0.98425196850393704" right="0.98425196850393704" top="0.98425196850393704" bottom="0.78740157480314998" header="0.118110236220472" footer="0.118110236220472"/>
  <pageSetup paperSize="9" fitToHeight="0" orientation="landscape" blackAndWhite="1" r:id="rId1"/>
  <headerFooter alignWithMargins="0"/>
</worksheet>
</file>

<file path=xl/worksheets/sheet5.xml><?xml version="1.0" encoding="utf-8"?>
<worksheet xmlns="http://schemas.openxmlformats.org/spreadsheetml/2006/main" xmlns:r="http://schemas.openxmlformats.org/officeDocument/2006/relationships">
  <sheetPr>
    <tabColor rgb="FF92D050"/>
  </sheetPr>
  <dimension ref="A1:F93"/>
  <sheetViews>
    <sheetView showGridLines="0" workbookViewId="0">
      <selection activeCell="E4" sqref="E4"/>
    </sheetView>
  </sheetViews>
  <sheetFormatPr defaultColWidth="10" defaultRowHeight="13.5"/>
  <cols>
    <col min="1" max="1" width="22.125" style="23" customWidth="1"/>
    <col min="2" max="2" width="17.5" style="23" customWidth="1"/>
    <col min="3" max="3" width="75.875" style="23" customWidth="1"/>
    <col min="4" max="4" width="33.625" style="23" hidden="1" customWidth="1"/>
    <col min="5" max="5" width="13" style="23" customWidth="1"/>
    <col min="6" max="6" width="12.75" style="23" customWidth="1"/>
    <col min="7" max="16384" width="10" style="23"/>
  </cols>
  <sheetData>
    <row r="1" spans="1:5" ht="27">
      <c r="A1" s="174" t="s">
        <v>142</v>
      </c>
      <c r="B1" s="174"/>
      <c r="C1" s="174"/>
      <c r="D1" s="174"/>
      <c r="E1" s="174"/>
    </row>
    <row r="2" spans="1:5">
      <c r="A2" s="4"/>
      <c r="B2" s="4"/>
      <c r="C2" s="4"/>
      <c r="D2" s="4"/>
      <c r="E2" s="62" t="s">
        <v>0</v>
      </c>
    </row>
    <row r="3" spans="1:5" s="54" customFormat="1" ht="15.75" customHeight="1">
      <c r="A3" s="58" t="s">
        <v>143</v>
      </c>
      <c r="B3" s="58" t="s">
        <v>144</v>
      </c>
      <c r="C3" s="58" t="s">
        <v>145</v>
      </c>
      <c r="D3" s="58" t="s">
        <v>146</v>
      </c>
      <c r="E3" s="58" t="s">
        <v>147</v>
      </c>
    </row>
    <row r="4" spans="1:5" s="55" customFormat="1" ht="15.75" customHeight="1">
      <c r="A4" s="175" t="s">
        <v>148</v>
      </c>
      <c r="B4" s="176"/>
      <c r="C4" s="177"/>
      <c r="D4" s="59"/>
      <c r="E4" s="63">
        <v>81065</v>
      </c>
    </row>
    <row r="5" spans="1:5" s="55" customFormat="1" ht="15.75" customHeight="1">
      <c r="A5" s="175" t="s">
        <v>149</v>
      </c>
      <c r="B5" s="176"/>
      <c r="C5" s="177"/>
      <c r="D5" s="59"/>
      <c r="E5" s="63">
        <f>SUM(E6:E9)</f>
        <v>115.6</v>
      </c>
    </row>
    <row r="6" spans="1:5" s="3" customFormat="1" ht="15.75" customHeight="1">
      <c r="A6" s="6" t="s">
        <v>150</v>
      </c>
      <c r="B6" s="6" t="s">
        <v>151</v>
      </c>
      <c r="C6" s="6" t="s">
        <v>152</v>
      </c>
      <c r="D6" s="6" t="s">
        <v>153</v>
      </c>
      <c r="E6" s="64">
        <v>49.6</v>
      </c>
    </row>
    <row r="7" spans="1:5" s="3" customFormat="1" ht="15.75" customHeight="1">
      <c r="A7" s="6" t="s">
        <v>154</v>
      </c>
      <c r="B7" s="6" t="s">
        <v>151</v>
      </c>
      <c r="C7" s="6" t="s">
        <v>155</v>
      </c>
      <c r="D7" s="6" t="s">
        <v>153</v>
      </c>
      <c r="E7" s="64">
        <v>11</v>
      </c>
    </row>
    <row r="8" spans="1:5" s="3" customFormat="1" ht="15.75" customHeight="1">
      <c r="A8" s="6" t="s">
        <v>156</v>
      </c>
      <c r="B8" s="67" t="s">
        <v>157</v>
      </c>
      <c r="C8" s="6" t="s">
        <v>158</v>
      </c>
      <c r="D8" s="6" t="s">
        <v>159</v>
      </c>
      <c r="E8" s="64">
        <v>15</v>
      </c>
    </row>
    <row r="9" spans="1:5" s="3" customFormat="1" ht="15.75" customHeight="1">
      <c r="A9" s="6" t="s">
        <v>160</v>
      </c>
      <c r="B9" s="6" t="s">
        <v>151</v>
      </c>
      <c r="C9" s="6" t="s">
        <v>161</v>
      </c>
      <c r="D9" s="6" t="s">
        <v>162</v>
      </c>
      <c r="E9" s="64">
        <v>40</v>
      </c>
    </row>
    <row r="10" spans="1:5" s="55" customFormat="1" ht="15.75" customHeight="1">
      <c r="A10" s="171" t="s">
        <v>163</v>
      </c>
      <c r="B10" s="172"/>
      <c r="C10" s="173"/>
      <c r="D10" s="60"/>
      <c r="E10" s="65">
        <f>SUM(E11:E12)</f>
        <v>1302</v>
      </c>
    </row>
    <row r="11" spans="1:5" s="3" customFormat="1" ht="15.75" customHeight="1">
      <c r="A11" s="6" t="s">
        <v>164</v>
      </c>
      <c r="B11" s="6" t="s">
        <v>113</v>
      </c>
      <c r="C11" s="6" t="s">
        <v>165</v>
      </c>
      <c r="D11" s="6" t="s">
        <v>166</v>
      </c>
      <c r="E11" s="64">
        <v>1062</v>
      </c>
    </row>
    <row r="12" spans="1:5" s="3" customFormat="1" ht="15.75" customHeight="1">
      <c r="A12" s="6" t="s">
        <v>167</v>
      </c>
      <c r="B12" s="6" t="s">
        <v>168</v>
      </c>
      <c r="C12" s="6" t="s">
        <v>169</v>
      </c>
      <c r="D12" s="6" t="s">
        <v>170</v>
      </c>
      <c r="E12" s="64">
        <v>240</v>
      </c>
    </row>
    <row r="13" spans="1:5" s="3" customFormat="1" ht="15.75" customHeight="1">
      <c r="A13" s="171" t="s">
        <v>171</v>
      </c>
      <c r="B13" s="172"/>
      <c r="C13" s="173"/>
      <c r="D13" s="60"/>
      <c r="E13" s="65">
        <f>SUM(E14:E27)</f>
        <v>2504.8599999999997</v>
      </c>
    </row>
    <row r="14" spans="1:5" s="3" customFormat="1" ht="15.75" customHeight="1">
      <c r="A14" s="6" t="s">
        <v>172</v>
      </c>
      <c r="B14" s="6" t="s">
        <v>132</v>
      </c>
      <c r="C14" s="6" t="s">
        <v>173</v>
      </c>
      <c r="D14" s="6" t="s">
        <v>174</v>
      </c>
      <c r="E14" s="64">
        <v>300</v>
      </c>
    </row>
    <row r="15" spans="1:5" s="3" customFormat="1" ht="15.75" customHeight="1">
      <c r="A15" s="6" t="s">
        <v>175</v>
      </c>
      <c r="B15" s="6" t="s">
        <v>132</v>
      </c>
      <c r="C15" s="6" t="s">
        <v>176</v>
      </c>
      <c r="D15" s="6" t="s">
        <v>174</v>
      </c>
      <c r="E15" s="64">
        <v>48.63</v>
      </c>
    </row>
    <row r="16" spans="1:5" s="3" customFormat="1" ht="15.75" customHeight="1">
      <c r="A16" s="6" t="s">
        <v>177</v>
      </c>
      <c r="B16" s="6" t="s">
        <v>132</v>
      </c>
      <c r="C16" s="6" t="s">
        <v>178</v>
      </c>
      <c r="D16" s="6" t="s">
        <v>179</v>
      </c>
      <c r="E16" s="64">
        <v>178.27</v>
      </c>
    </row>
    <row r="17" spans="1:5" s="3" customFormat="1" ht="15.75" customHeight="1">
      <c r="A17" s="6" t="s">
        <v>180</v>
      </c>
      <c r="B17" s="6" t="s">
        <v>132</v>
      </c>
      <c r="C17" s="6" t="s">
        <v>181</v>
      </c>
      <c r="D17" s="6" t="s">
        <v>182</v>
      </c>
      <c r="E17" s="64">
        <v>161</v>
      </c>
    </row>
    <row r="18" spans="1:5" s="3" customFormat="1" ht="15.75" customHeight="1">
      <c r="A18" s="6" t="s">
        <v>175</v>
      </c>
      <c r="B18" s="6" t="s">
        <v>132</v>
      </c>
      <c r="C18" s="6" t="s">
        <v>176</v>
      </c>
      <c r="D18" s="6" t="s">
        <v>182</v>
      </c>
      <c r="E18" s="64">
        <v>144.69</v>
      </c>
    </row>
    <row r="19" spans="1:5" s="3" customFormat="1" ht="15.75" customHeight="1">
      <c r="A19" s="6" t="s">
        <v>183</v>
      </c>
      <c r="B19" s="6" t="s">
        <v>132</v>
      </c>
      <c r="C19" s="6" t="s">
        <v>184</v>
      </c>
      <c r="D19" s="6" t="s">
        <v>182</v>
      </c>
      <c r="E19" s="64">
        <v>30</v>
      </c>
    </row>
    <row r="20" spans="1:5" s="3" customFormat="1" ht="15.75" customHeight="1">
      <c r="A20" s="6" t="s">
        <v>185</v>
      </c>
      <c r="B20" s="6" t="s">
        <v>132</v>
      </c>
      <c r="C20" s="6" t="s">
        <v>186</v>
      </c>
      <c r="D20" s="6" t="s">
        <v>187</v>
      </c>
      <c r="E20" s="64">
        <v>62</v>
      </c>
    </row>
    <row r="21" spans="1:5" s="3" customFormat="1" ht="15.75" customHeight="1">
      <c r="A21" s="6" t="s">
        <v>188</v>
      </c>
      <c r="B21" s="6" t="s">
        <v>132</v>
      </c>
      <c r="C21" s="6" t="s">
        <v>189</v>
      </c>
      <c r="D21" s="6" t="s">
        <v>190</v>
      </c>
      <c r="E21" s="64">
        <v>261</v>
      </c>
    </row>
    <row r="22" spans="1:5" s="3" customFormat="1" ht="15.75" customHeight="1">
      <c r="A22" s="6" t="s">
        <v>175</v>
      </c>
      <c r="B22" s="6" t="s">
        <v>132</v>
      </c>
      <c r="C22" s="6" t="s">
        <v>176</v>
      </c>
      <c r="D22" s="6" t="s">
        <v>190</v>
      </c>
      <c r="E22" s="64">
        <v>643.45000000000005</v>
      </c>
    </row>
    <row r="23" spans="1:5" s="3" customFormat="1" ht="15.75" customHeight="1">
      <c r="A23" s="6" t="s">
        <v>188</v>
      </c>
      <c r="B23" s="6" t="s">
        <v>132</v>
      </c>
      <c r="C23" s="6" t="s">
        <v>189</v>
      </c>
      <c r="D23" s="6" t="s">
        <v>191</v>
      </c>
      <c r="E23" s="64">
        <v>284</v>
      </c>
    </row>
    <row r="24" spans="1:5" s="3" customFormat="1" ht="15.75" customHeight="1">
      <c r="A24" s="6" t="s">
        <v>175</v>
      </c>
      <c r="B24" s="6" t="s">
        <v>132</v>
      </c>
      <c r="C24" s="6" t="s">
        <v>176</v>
      </c>
      <c r="D24" s="6" t="s">
        <v>191</v>
      </c>
      <c r="E24" s="64">
        <v>158.5</v>
      </c>
    </row>
    <row r="25" spans="1:5" s="3" customFormat="1" ht="15.75" customHeight="1">
      <c r="A25" s="6" t="s">
        <v>192</v>
      </c>
      <c r="B25" s="6" t="s">
        <v>132</v>
      </c>
      <c r="C25" s="6" t="s">
        <v>193</v>
      </c>
      <c r="D25" s="6" t="s">
        <v>191</v>
      </c>
      <c r="E25" s="64">
        <v>0.6</v>
      </c>
    </row>
    <row r="26" spans="1:5" s="3" customFormat="1" ht="15.75" customHeight="1">
      <c r="A26" s="6" t="s">
        <v>194</v>
      </c>
      <c r="B26" s="6" t="s">
        <v>132</v>
      </c>
      <c r="C26" s="6" t="s">
        <v>195</v>
      </c>
      <c r="D26" s="6" t="s">
        <v>196</v>
      </c>
      <c r="E26" s="64">
        <v>50</v>
      </c>
    </row>
    <row r="27" spans="1:5" s="3" customFormat="1" ht="15.75" customHeight="1">
      <c r="A27" s="6" t="s">
        <v>175</v>
      </c>
      <c r="B27" s="6" t="s">
        <v>132</v>
      </c>
      <c r="C27" s="6" t="s">
        <v>176</v>
      </c>
      <c r="D27" s="6" t="s">
        <v>197</v>
      </c>
      <c r="E27" s="64">
        <v>182.72</v>
      </c>
    </row>
    <row r="28" spans="1:5" s="3" customFormat="1" ht="15.75" customHeight="1">
      <c r="A28" s="171" t="s">
        <v>198</v>
      </c>
      <c r="B28" s="172"/>
      <c r="C28" s="173"/>
      <c r="D28" s="60"/>
      <c r="E28" s="65">
        <f>+E29</f>
        <v>15</v>
      </c>
    </row>
    <row r="29" spans="1:5" s="3" customFormat="1" ht="15.75" customHeight="1">
      <c r="A29" s="6" t="s">
        <v>199</v>
      </c>
      <c r="B29" s="6" t="s">
        <v>200</v>
      </c>
      <c r="C29" s="6" t="s">
        <v>201</v>
      </c>
      <c r="D29" s="6" t="s">
        <v>202</v>
      </c>
      <c r="E29" s="64">
        <v>15</v>
      </c>
    </row>
    <row r="30" spans="1:5" s="3" customFormat="1" ht="15.75" customHeight="1">
      <c r="A30" s="171" t="s">
        <v>203</v>
      </c>
      <c r="B30" s="172"/>
      <c r="C30" s="173"/>
      <c r="D30" s="60"/>
      <c r="E30" s="65">
        <f>SUM(E31:E36)</f>
        <v>462.68</v>
      </c>
    </row>
    <row r="31" spans="1:5" s="3" customFormat="1" ht="15.75" customHeight="1">
      <c r="A31" s="6" t="s">
        <v>204</v>
      </c>
      <c r="B31" s="6" t="s">
        <v>205</v>
      </c>
      <c r="C31" s="6" t="s">
        <v>206</v>
      </c>
      <c r="D31" s="6" t="s">
        <v>207</v>
      </c>
      <c r="E31" s="64">
        <v>44.7</v>
      </c>
    </row>
    <row r="32" spans="1:5" s="3" customFormat="1" ht="15.75" customHeight="1">
      <c r="A32" s="6" t="s">
        <v>208</v>
      </c>
      <c r="B32" s="6" t="s">
        <v>205</v>
      </c>
      <c r="C32" s="6" t="s">
        <v>209</v>
      </c>
      <c r="D32" s="6" t="s">
        <v>210</v>
      </c>
      <c r="E32" s="64">
        <v>160</v>
      </c>
    </row>
    <row r="33" spans="1:5" s="3" customFormat="1" ht="15.75" customHeight="1">
      <c r="A33" s="6" t="s">
        <v>211</v>
      </c>
      <c r="B33" s="6" t="s">
        <v>205</v>
      </c>
      <c r="C33" s="6" t="s">
        <v>212</v>
      </c>
      <c r="D33" s="6" t="s">
        <v>210</v>
      </c>
      <c r="E33" s="64">
        <v>6</v>
      </c>
    </row>
    <row r="34" spans="1:5" s="3" customFormat="1" ht="15.75" customHeight="1">
      <c r="A34" s="6" t="s">
        <v>213</v>
      </c>
      <c r="B34" s="6" t="s">
        <v>205</v>
      </c>
      <c r="C34" s="6" t="s">
        <v>214</v>
      </c>
      <c r="D34" s="6" t="s">
        <v>215</v>
      </c>
      <c r="E34" s="64">
        <v>65.98</v>
      </c>
    </row>
    <row r="35" spans="1:5" s="3" customFormat="1" ht="15.75" customHeight="1">
      <c r="A35" s="6" t="s">
        <v>216</v>
      </c>
      <c r="B35" s="6" t="s">
        <v>205</v>
      </c>
      <c r="C35" s="6" t="s">
        <v>217</v>
      </c>
      <c r="D35" s="6" t="s">
        <v>215</v>
      </c>
      <c r="E35" s="64">
        <v>11</v>
      </c>
    </row>
    <row r="36" spans="1:5" s="3" customFormat="1" ht="15.75" customHeight="1">
      <c r="A36" s="6" t="s">
        <v>218</v>
      </c>
      <c r="B36" s="6" t="s">
        <v>205</v>
      </c>
      <c r="C36" s="6" t="s">
        <v>219</v>
      </c>
      <c r="D36" s="6" t="s">
        <v>220</v>
      </c>
      <c r="E36" s="64">
        <v>175</v>
      </c>
    </row>
    <row r="37" spans="1:5" s="3" customFormat="1" ht="15.75" customHeight="1">
      <c r="A37" s="171" t="s">
        <v>221</v>
      </c>
      <c r="B37" s="172"/>
      <c r="C37" s="173"/>
      <c r="D37" s="60"/>
      <c r="E37" s="65">
        <f>SUM(E38:E49)</f>
        <v>6138.0000000000009</v>
      </c>
    </row>
    <row r="38" spans="1:5" s="3" customFormat="1" ht="15.75" customHeight="1">
      <c r="A38" s="6" t="s">
        <v>222</v>
      </c>
      <c r="B38" s="6" t="s">
        <v>223</v>
      </c>
      <c r="C38" s="6" t="s">
        <v>224</v>
      </c>
      <c r="D38" s="6" t="s">
        <v>225</v>
      </c>
      <c r="E38" s="64">
        <v>730</v>
      </c>
    </row>
    <row r="39" spans="1:5" s="3" customFormat="1" ht="15.75" customHeight="1">
      <c r="A39" s="6" t="s">
        <v>226</v>
      </c>
      <c r="B39" s="6" t="s">
        <v>227</v>
      </c>
      <c r="C39" s="6" t="s">
        <v>228</v>
      </c>
      <c r="D39" s="6" t="s">
        <v>229</v>
      </c>
      <c r="E39" s="64">
        <v>123</v>
      </c>
    </row>
    <row r="40" spans="1:5" s="3" customFormat="1" ht="15.75" customHeight="1">
      <c r="A40" s="6" t="s">
        <v>230</v>
      </c>
      <c r="B40" s="6" t="s">
        <v>231</v>
      </c>
      <c r="C40" s="6" t="s">
        <v>232</v>
      </c>
      <c r="D40" s="6" t="s">
        <v>233</v>
      </c>
      <c r="E40" s="64">
        <v>20</v>
      </c>
    </row>
    <row r="41" spans="1:5" s="3" customFormat="1" ht="15.75" customHeight="1">
      <c r="A41" s="6" t="s">
        <v>234</v>
      </c>
      <c r="B41" s="6" t="s">
        <v>231</v>
      </c>
      <c r="C41" s="6" t="s">
        <v>235</v>
      </c>
      <c r="D41" s="6" t="s">
        <v>233</v>
      </c>
      <c r="E41" s="64">
        <v>52.1</v>
      </c>
    </row>
    <row r="42" spans="1:5" s="3" customFormat="1" ht="15.75" customHeight="1">
      <c r="A42" s="6" t="s">
        <v>236</v>
      </c>
      <c r="B42" s="6" t="s">
        <v>223</v>
      </c>
      <c r="C42" s="6" t="s">
        <v>237</v>
      </c>
      <c r="D42" s="6" t="s">
        <v>238</v>
      </c>
      <c r="E42" s="64">
        <v>4129</v>
      </c>
    </row>
    <row r="43" spans="1:5" s="3" customFormat="1" ht="15.75" customHeight="1">
      <c r="A43" s="6" t="s">
        <v>239</v>
      </c>
      <c r="B43" s="6" t="s">
        <v>227</v>
      </c>
      <c r="C43" s="6" t="s">
        <v>240</v>
      </c>
      <c r="D43" s="6" t="s">
        <v>229</v>
      </c>
      <c r="E43" s="64">
        <v>17</v>
      </c>
    </row>
    <row r="44" spans="1:5" s="3" customFormat="1" ht="15.75" customHeight="1">
      <c r="A44" s="6" t="s">
        <v>241</v>
      </c>
      <c r="B44" s="6" t="s">
        <v>227</v>
      </c>
      <c r="C44" s="6" t="s">
        <v>242</v>
      </c>
      <c r="D44" s="6" t="s">
        <v>243</v>
      </c>
      <c r="E44" s="64">
        <v>30.6</v>
      </c>
    </row>
    <row r="45" spans="1:5" s="3" customFormat="1" ht="15.75" customHeight="1">
      <c r="A45" s="6" t="s">
        <v>241</v>
      </c>
      <c r="B45" s="6" t="s">
        <v>227</v>
      </c>
      <c r="C45" s="6" t="s">
        <v>242</v>
      </c>
      <c r="D45" s="6" t="s">
        <v>244</v>
      </c>
      <c r="E45" s="64">
        <v>665.3</v>
      </c>
    </row>
    <row r="46" spans="1:5" s="3" customFormat="1" ht="15.75" customHeight="1">
      <c r="A46" s="6" t="s">
        <v>234</v>
      </c>
      <c r="B46" s="6" t="s">
        <v>231</v>
      </c>
      <c r="C46" s="6" t="s">
        <v>245</v>
      </c>
      <c r="D46" s="6" t="s">
        <v>246</v>
      </c>
      <c r="E46" s="64">
        <v>6</v>
      </c>
    </row>
    <row r="47" spans="1:5" s="3" customFormat="1" ht="15.75" customHeight="1">
      <c r="A47" s="6" t="s">
        <v>247</v>
      </c>
      <c r="B47" s="6" t="s">
        <v>134</v>
      </c>
      <c r="C47" s="6" t="s">
        <v>248</v>
      </c>
      <c r="D47" s="6" t="s">
        <v>249</v>
      </c>
      <c r="E47" s="64">
        <v>4</v>
      </c>
    </row>
    <row r="48" spans="1:5" s="3" customFormat="1" ht="15.75" customHeight="1">
      <c r="A48" s="6" t="s">
        <v>226</v>
      </c>
      <c r="B48" s="6" t="s">
        <v>227</v>
      </c>
      <c r="C48" s="6" t="s">
        <v>250</v>
      </c>
      <c r="D48" s="6" t="s">
        <v>251</v>
      </c>
      <c r="E48" s="64">
        <v>11.4</v>
      </c>
    </row>
    <row r="49" spans="1:6" s="56" customFormat="1" ht="15.75" customHeight="1">
      <c r="A49" s="6" t="s">
        <v>252</v>
      </c>
      <c r="B49" s="6" t="s">
        <v>223</v>
      </c>
      <c r="C49" s="61" t="s">
        <v>253</v>
      </c>
      <c r="D49" s="6" t="s">
        <v>254</v>
      </c>
      <c r="E49" s="64">
        <v>349.6</v>
      </c>
      <c r="F49" s="66"/>
    </row>
    <row r="50" spans="1:6" s="3" customFormat="1" ht="15.75" customHeight="1">
      <c r="A50" s="171" t="s">
        <v>255</v>
      </c>
      <c r="B50" s="172"/>
      <c r="C50" s="173"/>
      <c r="D50" s="60"/>
      <c r="E50" s="65">
        <f>SUM(E51:E63)</f>
        <v>67165.960000000006</v>
      </c>
    </row>
    <row r="51" spans="1:6" s="3" customFormat="1" ht="15.75" customHeight="1">
      <c r="A51" s="6" t="s">
        <v>256</v>
      </c>
      <c r="B51" s="6" t="s">
        <v>257</v>
      </c>
      <c r="C51" s="6" t="s">
        <v>258</v>
      </c>
      <c r="D51" s="6" t="s">
        <v>259</v>
      </c>
      <c r="E51" s="64">
        <v>55</v>
      </c>
    </row>
    <row r="52" spans="1:6" s="3" customFormat="1" ht="15.75" customHeight="1">
      <c r="A52" s="6" t="s">
        <v>260</v>
      </c>
      <c r="B52" s="6" t="s">
        <v>257</v>
      </c>
      <c r="C52" s="6" t="s">
        <v>261</v>
      </c>
      <c r="D52" s="6" t="s">
        <v>262</v>
      </c>
      <c r="E52" s="64">
        <v>48000</v>
      </c>
    </row>
    <row r="53" spans="1:6" s="3" customFormat="1" ht="15.75" customHeight="1">
      <c r="A53" s="6" t="s">
        <v>263</v>
      </c>
      <c r="B53" s="6" t="s">
        <v>257</v>
      </c>
      <c r="C53" s="6" t="s">
        <v>264</v>
      </c>
      <c r="D53" s="6" t="s">
        <v>262</v>
      </c>
      <c r="E53" s="64">
        <v>11294</v>
      </c>
    </row>
    <row r="54" spans="1:6" s="3" customFormat="1" ht="15.75" customHeight="1">
      <c r="A54" s="6" t="s">
        <v>265</v>
      </c>
      <c r="B54" s="6" t="s">
        <v>257</v>
      </c>
      <c r="C54" s="6" t="s">
        <v>266</v>
      </c>
      <c r="D54" s="6" t="s">
        <v>267</v>
      </c>
      <c r="E54" s="64">
        <v>6493</v>
      </c>
    </row>
    <row r="55" spans="1:6" s="3" customFormat="1" ht="15.75" customHeight="1">
      <c r="A55" s="6" t="s">
        <v>268</v>
      </c>
      <c r="B55" s="6" t="s">
        <v>257</v>
      </c>
      <c r="C55" s="6" t="s">
        <v>269</v>
      </c>
      <c r="D55" s="6" t="s">
        <v>267</v>
      </c>
      <c r="E55" s="64">
        <v>87</v>
      </c>
    </row>
    <row r="56" spans="1:6" s="3" customFormat="1" ht="15.75" customHeight="1">
      <c r="A56" s="6" t="s">
        <v>270</v>
      </c>
      <c r="B56" s="6" t="s">
        <v>271</v>
      </c>
      <c r="C56" s="6" t="s">
        <v>272</v>
      </c>
      <c r="D56" s="6" t="s">
        <v>273</v>
      </c>
      <c r="E56" s="64">
        <v>200</v>
      </c>
    </row>
    <row r="57" spans="1:6" s="3" customFormat="1" ht="15.75" customHeight="1">
      <c r="A57" s="6" t="s">
        <v>274</v>
      </c>
      <c r="B57" s="6" t="s">
        <v>271</v>
      </c>
      <c r="C57" s="6" t="s">
        <v>275</v>
      </c>
      <c r="D57" s="6" t="s">
        <v>276</v>
      </c>
      <c r="E57" s="64">
        <v>161</v>
      </c>
    </row>
    <row r="58" spans="1:6" s="3" customFormat="1" ht="15.75" customHeight="1">
      <c r="A58" s="6" t="s">
        <v>277</v>
      </c>
      <c r="B58" s="6" t="s">
        <v>271</v>
      </c>
      <c r="C58" s="6" t="s">
        <v>278</v>
      </c>
      <c r="D58" s="6" t="s">
        <v>279</v>
      </c>
      <c r="E58" s="64">
        <v>47.55</v>
      </c>
    </row>
    <row r="59" spans="1:6" s="3" customFormat="1" ht="15.75" customHeight="1">
      <c r="A59" s="6" t="s">
        <v>280</v>
      </c>
      <c r="B59" s="6" t="s">
        <v>271</v>
      </c>
      <c r="C59" s="6" t="s">
        <v>281</v>
      </c>
      <c r="D59" s="6" t="s">
        <v>282</v>
      </c>
      <c r="E59" s="64">
        <v>222</v>
      </c>
    </row>
    <row r="60" spans="1:6" s="3" customFormat="1" ht="15.75" customHeight="1">
      <c r="A60" s="6" t="s">
        <v>283</v>
      </c>
      <c r="B60" s="6" t="s">
        <v>271</v>
      </c>
      <c r="C60" s="6" t="s">
        <v>284</v>
      </c>
      <c r="D60" s="6" t="s">
        <v>282</v>
      </c>
      <c r="E60" s="64">
        <v>3</v>
      </c>
    </row>
    <row r="61" spans="1:6" s="3" customFormat="1" ht="15.75" customHeight="1">
      <c r="A61" s="6" t="s">
        <v>285</v>
      </c>
      <c r="B61" s="6" t="s">
        <v>271</v>
      </c>
      <c r="C61" s="6" t="s">
        <v>286</v>
      </c>
      <c r="D61" s="6" t="s">
        <v>287</v>
      </c>
      <c r="E61" s="64">
        <v>519.21</v>
      </c>
    </row>
    <row r="62" spans="1:6" s="3" customFormat="1" ht="15.75" customHeight="1">
      <c r="A62" s="6" t="s">
        <v>288</v>
      </c>
      <c r="B62" s="6" t="s">
        <v>271</v>
      </c>
      <c r="C62" s="6" t="s">
        <v>289</v>
      </c>
      <c r="D62" s="6" t="s">
        <v>290</v>
      </c>
      <c r="E62" s="64">
        <v>49.2</v>
      </c>
    </row>
    <row r="63" spans="1:6" s="3" customFormat="1" ht="15.75" customHeight="1">
      <c r="A63" s="6" t="s">
        <v>283</v>
      </c>
      <c r="B63" s="6" t="s">
        <v>271</v>
      </c>
      <c r="C63" s="6" t="s">
        <v>284</v>
      </c>
      <c r="D63" s="6" t="s">
        <v>291</v>
      </c>
      <c r="E63" s="64">
        <v>35</v>
      </c>
    </row>
    <row r="64" spans="1:6" s="3" customFormat="1" ht="15.75" customHeight="1">
      <c r="A64" s="171" t="s">
        <v>292</v>
      </c>
      <c r="B64" s="172"/>
      <c r="C64" s="173"/>
      <c r="D64" s="60"/>
      <c r="E64" s="65">
        <f>SUM(E65:E68)</f>
        <v>1105</v>
      </c>
    </row>
    <row r="65" spans="1:5" s="3" customFormat="1" ht="15.75" customHeight="1">
      <c r="A65" s="6" t="s">
        <v>293</v>
      </c>
      <c r="B65" s="6" t="s">
        <v>294</v>
      </c>
      <c r="C65" s="6" t="s">
        <v>295</v>
      </c>
      <c r="D65" s="6" t="s">
        <v>296</v>
      </c>
      <c r="E65" s="64">
        <v>225</v>
      </c>
    </row>
    <row r="66" spans="1:5" s="3" customFormat="1" ht="15.75" customHeight="1">
      <c r="A66" s="6" t="s">
        <v>297</v>
      </c>
      <c r="B66" s="6" t="s">
        <v>294</v>
      </c>
      <c r="C66" s="6" t="s">
        <v>298</v>
      </c>
      <c r="D66" s="6" t="s">
        <v>299</v>
      </c>
      <c r="E66" s="64">
        <v>380</v>
      </c>
    </row>
    <row r="67" spans="1:5" s="3" customFormat="1" ht="15.75" customHeight="1">
      <c r="A67" s="6" t="s">
        <v>300</v>
      </c>
      <c r="B67" s="6" t="s">
        <v>301</v>
      </c>
      <c r="C67" s="6" t="s">
        <v>302</v>
      </c>
      <c r="D67" s="6" t="s">
        <v>303</v>
      </c>
      <c r="E67" s="64">
        <v>80</v>
      </c>
    </row>
    <row r="68" spans="1:5" s="3" customFormat="1" ht="15.75" customHeight="1">
      <c r="A68" s="6" t="s">
        <v>304</v>
      </c>
      <c r="B68" s="6" t="s">
        <v>294</v>
      </c>
      <c r="C68" s="6" t="s">
        <v>305</v>
      </c>
      <c r="D68" s="6" t="s">
        <v>306</v>
      </c>
      <c r="E68" s="64">
        <v>420</v>
      </c>
    </row>
    <row r="69" spans="1:5" s="3" customFormat="1" ht="15.75" customHeight="1">
      <c r="A69" s="171" t="s">
        <v>307</v>
      </c>
      <c r="B69" s="172"/>
      <c r="C69" s="173"/>
      <c r="D69" s="60"/>
      <c r="E69" s="65">
        <f>SUM(E70:E83)</f>
        <v>1106.4000000000001</v>
      </c>
    </row>
    <row r="70" spans="1:5" s="3" customFormat="1" ht="15.75" customHeight="1">
      <c r="A70" s="6" t="s">
        <v>308</v>
      </c>
      <c r="B70" s="6" t="s">
        <v>309</v>
      </c>
      <c r="C70" s="6" t="s">
        <v>310</v>
      </c>
      <c r="D70" s="6" t="s">
        <v>311</v>
      </c>
      <c r="E70" s="64">
        <v>20</v>
      </c>
    </row>
    <row r="71" spans="1:5" s="3" customFormat="1" ht="15.75" customHeight="1">
      <c r="A71" s="6" t="s">
        <v>312</v>
      </c>
      <c r="B71" s="6" t="s">
        <v>313</v>
      </c>
      <c r="C71" s="6" t="s">
        <v>314</v>
      </c>
      <c r="D71" s="6" t="s">
        <v>311</v>
      </c>
      <c r="E71" s="64">
        <v>8</v>
      </c>
    </row>
    <row r="72" spans="1:5" s="3" customFormat="1" ht="15.75" customHeight="1">
      <c r="A72" s="6" t="s">
        <v>315</v>
      </c>
      <c r="B72" s="6" t="s">
        <v>313</v>
      </c>
      <c r="C72" s="6" t="s">
        <v>316</v>
      </c>
      <c r="D72" s="6" t="s">
        <v>317</v>
      </c>
      <c r="E72" s="64">
        <v>5</v>
      </c>
    </row>
    <row r="73" spans="1:5" s="3" customFormat="1" ht="15.75" customHeight="1">
      <c r="A73" s="6" t="s">
        <v>318</v>
      </c>
      <c r="B73" s="6" t="s">
        <v>313</v>
      </c>
      <c r="C73" s="6" t="s">
        <v>319</v>
      </c>
      <c r="D73" s="6" t="s">
        <v>317</v>
      </c>
      <c r="E73" s="64">
        <v>6</v>
      </c>
    </row>
    <row r="74" spans="1:5" s="3" customFormat="1" ht="15.75" customHeight="1">
      <c r="A74" s="6" t="s">
        <v>320</v>
      </c>
      <c r="B74" s="6" t="s">
        <v>223</v>
      </c>
      <c r="C74" s="6" t="s">
        <v>321</v>
      </c>
      <c r="D74" s="6" t="s">
        <v>322</v>
      </c>
      <c r="E74" s="64">
        <v>40</v>
      </c>
    </row>
    <row r="75" spans="1:5" s="3" customFormat="1" ht="15.75" customHeight="1">
      <c r="A75" s="6" t="s">
        <v>323</v>
      </c>
      <c r="B75" s="6" t="s">
        <v>301</v>
      </c>
      <c r="C75" s="6" t="s">
        <v>324</v>
      </c>
      <c r="D75" s="6" t="s">
        <v>325</v>
      </c>
      <c r="E75" s="64">
        <v>64</v>
      </c>
    </row>
    <row r="76" spans="1:5" s="57" customFormat="1" ht="15.75" customHeight="1">
      <c r="A76" s="6" t="s">
        <v>323</v>
      </c>
      <c r="B76" s="6" t="s">
        <v>301</v>
      </c>
      <c r="C76" s="6" t="s">
        <v>324</v>
      </c>
      <c r="D76" s="6" t="s">
        <v>326</v>
      </c>
      <c r="E76" s="64">
        <v>90</v>
      </c>
    </row>
    <row r="77" spans="1:5" s="57" customFormat="1" ht="15.75" customHeight="1">
      <c r="A77" s="6" t="s">
        <v>323</v>
      </c>
      <c r="B77" s="6" t="s">
        <v>301</v>
      </c>
      <c r="C77" s="6" t="s">
        <v>324</v>
      </c>
      <c r="D77" s="6" t="s">
        <v>327</v>
      </c>
      <c r="E77" s="64">
        <v>85</v>
      </c>
    </row>
    <row r="78" spans="1:5" s="57" customFormat="1" ht="15.75" customHeight="1">
      <c r="A78" s="6" t="s">
        <v>323</v>
      </c>
      <c r="B78" s="6" t="s">
        <v>301</v>
      </c>
      <c r="C78" s="6" t="s">
        <v>324</v>
      </c>
      <c r="D78" s="6" t="s">
        <v>328</v>
      </c>
      <c r="E78" s="64">
        <v>624.4</v>
      </c>
    </row>
    <row r="79" spans="1:5" s="3" customFormat="1" ht="15.75" customHeight="1">
      <c r="A79" s="6" t="s">
        <v>329</v>
      </c>
      <c r="B79" s="6" t="s">
        <v>301</v>
      </c>
      <c r="C79" s="6" t="s">
        <v>330</v>
      </c>
      <c r="D79" s="6" t="s">
        <v>331</v>
      </c>
      <c r="E79" s="64">
        <v>2</v>
      </c>
    </row>
    <row r="80" spans="1:5" s="3" customFormat="1" ht="15.75" customHeight="1">
      <c r="A80" s="6" t="s">
        <v>332</v>
      </c>
      <c r="B80" s="6" t="s">
        <v>139</v>
      </c>
      <c r="C80" s="6" t="s">
        <v>333</v>
      </c>
      <c r="D80" s="6" t="s">
        <v>334</v>
      </c>
      <c r="E80" s="64">
        <v>30</v>
      </c>
    </row>
    <row r="81" spans="1:5" s="3" customFormat="1" ht="15.75" customHeight="1">
      <c r="A81" s="6" t="s">
        <v>335</v>
      </c>
      <c r="B81" s="6" t="s">
        <v>139</v>
      </c>
      <c r="C81" s="6" t="s">
        <v>336</v>
      </c>
      <c r="D81" s="6" t="s">
        <v>337</v>
      </c>
      <c r="E81" s="64">
        <v>30</v>
      </c>
    </row>
    <row r="82" spans="1:5" s="3" customFormat="1" ht="15.75" customHeight="1">
      <c r="A82" s="6" t="s">
        <v>318</v>
      </c>
      <c r="B82" s="6" t="s">
        <v>313</v>
      </c>
      <c r="C82" s="6" t="s">
        <v>319</v>
      </c>
      <c r="D82" s="6" t="s">
        <v>338</v>
      </c>
      <c r="E82" s="64">
        <v>62</v>
      </c>
    </row>
    <row r="83" spans="1:5" s="56" customFormat="1" ht="15.75" customHeight="1">
      <c r="A83" s="6" t="s">
        <v>320</v>
      </c>
      <c r="B83" s="6" t="s">
        <v>223</v>
      </c>
      <c r="C83" s="61" t="s">
        <v>321</v>
      </c>
      <c r="D83" s="6" t="s">
        <v>322</v>
      </c>
      <c r="E83" s="64">
        <v>40</v>
      </c>
    </row>
    <row r="84" spans="1:5" s="56" customFormat="1" ht="15.75" customHeight="1">
      <c r="A84" s="171" t="s">
        <v>339</v>
      </c>
      <c r="B84" s="172"/>
      <c r="C84" s="173"/>
      <c r="D84" s="60"/>
      <c r="E84" s="65">
        <f>SUM(E85:E86)</f>
        <v>715</v>
      </c>
    </row>
    <row r="85" spans="1:5" s="3" customFormat="1" ht="15.75" customHeight="1">
      <c r="A85" s="6" t="s">
        <v>340</v>
      </c>
      <c r="B85" s="6" t="s">
        <v>205</v>
      </c>
      <c r="C85" s="6" t="s">
        <v>341</v>
      </c>
      <c r="D85" s="6" t="s">
        <v>342</v>
      </c>
      <c r="E85" s="64">
        <v>450</v>
      </c>
    </row>
    <row r="86" spans="1:5" s="56" customFormat="1" ht="15.75" customHeight="1">
      <c r="A86" s="67" t="s">
        <v>343</v>
      </c>
      <c r="B86" s="67" t="s">
        <v>344</v>
      </c>
      <c r="C86" s="61" t="s">
        <v>345</v>
      </c>
      <c r="D86" s="67" t="s">
        <v>346</v>
      </c>
      <c r="E86" s="64">
        <v>265</v>
      </c>
    </row>
    <row r="87" spans="1:5" s="3" customFormat="1" ht="15.75" customHeight="1">
      <c r="A87" s="171" t="s">
        <v>347</v>
      </c>
      <c r="B87" s="172"/>
      <c r="C87" s="173"/>
      <c r="D87" s="60"/>
      <c r="E87" s="65">
        <f>+E88</f>
        <v>100</v>
      </c>
    </row>
    <row r="88" spans="1:5" s="3" customFormat="1" ht="15.75" customHeight="1">
      <c r="A88" s="6" t="s">
        <v>348</v>
      </c>
      <c r="B88" s="6" t="s">
        <v>349</v>
      </c>
      <c r="C88" s="6" t="s">
        <v>350</v>
      </c>
      <c r="D88" s="6" t="s">
        <v>351</v>
      </c>
      <c r="E88" s="64">
        <v>100</v>
      </c>
    </row>
    <row r="89" spans="1:5" s="3" customFormat="1" ht="15.75" customHeight="1">
      <c r="A89" s="171" t="s">
        <v>352</v>
      </c>
      <c r="B89" s="172"/>
      <c r="C89" s="173"/>
      <c r="D89" s="60"/>
      <c r="E89" s="65">
        <f>+E90</f>
        <v>20</v>
      </c>
    </row>
    <row r="90" spans="1:5" s="3" customFormat="1" ht="15.75" customHeight="1">
      <c r="A90" s="6" t="s">
        <v>353</v>
      </c>
      <c r="B90" s="6" t="s">
        <v>354</v>
      </c>
      <c r="C90" s="6" t="s">
        <v>355</v>
      </c>
      <c r="D90" s="6" t="s">
        <v>356</v>
      </c>
      <c r="E90" s="64">
        <v>20</v>
      </c>
    </row>
    <row r="91" spans="1:5" s="3" customFormat="1" ht="15.75" customHeight="1">
      <c r="A91" s="171" t="s">
        <v>357</v>
      </c>
      <c r="B91" s="172"/>
      <c r="C91" s="173"/>
      <c r="D91" s="60"/>
      <c r="E91" s="65">
        <f>SUM(E92:E93)</f>
        <v>152</v>
      </c>
    </row>
    <row r="92" spans="1:5" s="3" customFormat="1" ht="15.75" customHeight="1">
      <c r="A92" s="6" t="s">
        <v>353</v>
      </c>
      <c r="B92" s="6" t="s">
        <v>354</v>
      </c>
      <c r="C92" s="6" t="s">
        <v>355</v>
      </c>
      <c r="D92" s="6" t="s">
        <v>358</v>
      </c>
      <c r="E92" s="64">
        <v>52</v>
      </c>
    </row>
    <row r="93" spans="1:5" s="3" customFormat="1" ht="15.75" customHeight="1">
      <c r="A93" s="6" t="s">
        <v>359</v>
      </c>
      <c r="B93" s="6" t="s">
        <v>360</v>
      </c>
      <c r="C93" s="6" t="s">
        <v>361</v>
      </c>
      <c r="D93" s="6" t="s">
        <v>362</v>
      </c>
      <c r="E93" s="64">
        <v>100</v>
      </c>
    </row>
  </sheetData>
  <mergeCells count="15">
    <mergeCell ref="A1:E1"/>
    <mergeCell ref="A4:C4"/>
    <mergeCell ref="A5:C5"/>
    <mergeCell ref="A10:C10"/>
    <mergeCell ref="A13:C13"/>
    <mergeCell ref="A28:C28"/>
    <mergeCell ref="A30:C30"/>
    <mergeCell ref="A37:C37"/>
    <mergeCell ref="A50:C50"/>
    <mergeCell ref="A91:C91"/>
    <mergeCell ref="A64:C64"/>
    <mergeCell ref="A69:C69"/>
    <mergeCell ref="A84:C84"/>
    <mergeCell ref="A87:C87"/>
    <mergeCell ref="A89:C89"/>
  </mergeCells>
  <phoneticPr fontId="37" type="noConversion"/>
  <printOptions horizontalCentered="1"/>
  <pageMargins left="0.70866141732283505" right="0.70866141732283505" top="0.74803149606299202" bottom="0.74803149606299202" header="0.31496062992126" footer="0.31496062992126"/>
  <pageSetup paperSize="9" orientation="landscape" r:id="rId1"/>
  <headerFooter>
    <oddFooter>&amp;C第 &amp;P 页</oddFooter>
  </headerFooter>
</worksheet>
</file>

<file path=xl/worksheets/sheet6.xml><?xml version="1.0" encoding="utf-8"?>
<worksheet xmlns="http://schemas.openxmlformats.org/spreadsheetml/2006/main" xmlns:r="http://schemas.openxmlformats.org/officeDocument/2006/relationships">
  <sheetPr>
    <tabColor rgb="FF00B0F0"/>
    <pageSetUpPr fitToPage="1"/>
  </sheetPr>
  <dimension ref="A1:I97"/>
  <sheetViews>
    <sheetView showGridLines="0" showZeros="0" workbookViewId="0">
      <pane xSplit="1" ySplit="4" topLeftCell="B16" activePane="bottomRight" state="frozen"/>
      <selection pane="topRight"/>
      <selection pane="bottomLeft"/>
      <selection pane="bottomRight" activeCell="F42" sqref="F42"/>
    </sheetView>
  </sheetViews>
  <sheetFormatPr defaultColWidth="10" defaultRowHeight="13.5"/>
  <cols>
    <col min="1" max="1" width="45.5" style="30" customWidth="1"/>
    <col min="2" max="2" width="14.375" style="30" customWidth="1"/>
    <col min="3" max="3" width="14.625" style="30" customWidth="1"/>
    <col min="4" max="4" width="14.25" style="30" customWidth="1"/>
    <col min="5" max="16384" width="10" style="30"/>
  </cols>
  <sheetData>
    <row r="1" spans="1:9" s="46" customFormat="1" ht="30" customHeight="1">
      <c r="A1" s="151" t="s">
        <v>363</v>
      </c>
      <c r="B1" s="151"/>
      <c r="C1" s="151"/>
      <c r="D1" s="151"/>
      <c r="F1" s="178"/>
      <c r="G1" s="178"/>
      <c r="H1" s="178"/>
      <c r="I1" s="178"/>
    </row>
    <row r="2" spans="1:9" s="46" customFormat="1" ht="19.149999999999999" customHeight="1">
      <c r="A2" s="49"/>
      <c r="B2" s="49"/>
      <c r="C2" s="49"/>
      <c r="D2" s="50" t="s">
        <v>0</v>
      </c>
      <c r="F2" s="53"/>
      <c r="G2" s="53"/>
      <c r="H2" s="53"/>
      <c r="I2" s="53"/>
    </row>
    <row r="3" spans="1:9" s="47" customFormat="1" ht="21" customHeight="1">
      <c r="A3" s="153" t="s">
        <v>1</v>
      </c>
      <c r="B3" s="153" t="s">
        <v>2</v>
      </c>
      <c r="C3" s="153"/>
      <c r="D3" s="153"/>
    </row>
    <row r="4" spans="1:9" s="47" customFormat="1" ht="22.15" customHeight="1">
      <c r="A4" s="153"/>
      <c r="B4" s="32" t="s">
        <v>5</v>
      </c>
      <c r="C4" s="33" t="s">
        <v>6</v>
      </c>
      <c r="D4" s="33" t="s">
        <v>7</v>
      </c>
    </row>
    <row r="5" spans="1:9" ht="18" customHeight="1">
      <c r="A5" s="34" t="s">
        <v>364</v>
      </c>
      <c r="B5" s="51"/>
      <c r="C5" s="51"/>
      <c r="D5" s="51">
        <f>+C5-B5</f>
        <v>0</v>
      </c>
    </row>
    <row r="6" spans="1:9" ht="18" customHeight="1">
      <c r="A6" s="34" t="s">
        <v>365</v>
      </c>
      <c r="B6" s="51"/>
      <c r="C6" s="51"/>
      <c r="D6" s="51">
        <f t="shared" ref="D6:D43" si="0">+C6-B6</f>
        <v>0</v>
      </c>
    </row>
    <row r="7" spans="1:9" ht="18" customHeight="1">
      <c r="A7" s="34" t="s">
        <v>366</v>
      </c>
      <c r="B7" s="51"/>
      <c r="C7" s="51"/>
      <c r="D7" s="51">
        <f t="shared" si="0"/>
        <v>0</v>
      </c>
    </row>
    <row r="8" spans="1:9" ht="18" customHeight="1">
      <c r="A8" s="34" t="s">
        <v>367</v>
      </c>
      <c r="B8" s="51"/>
      <c r="C8" s="51"/>
      <c r="D8" s="51">
        <f t="shared" si="0"/>
        <v>0</v>
      </c>
    </row>
    <row r="9" spans="1:9" ht="18" customHeight="1">
      <c r="A9" s="34" t="s">
        <v>368</v>
      </c>
      <c r="B9" s="51"/>
      <c r="C9" s="51"/>
      <c r="D9" s="51">
        <f t="shared" si="0"/>
        <v>0</v>
      </c>
    </row>
    <row r="10" spans="1:9" ht="18" customHeight="1">
      <c r="A10" s="34" t="s">
        <v>369</v>
      </c>
      <c r="B10" s="37">
        <f>SUM(B11:B15)</f>
        <v>5800</v>
      </c>
      <c r="C10" s="37">
        <f>SUM(C11:C15)</f>
        <v>5800</v>
      </c>
      <c r="D10" s="51">
        <f t="shared" si="0"/>
        <v>0</v>
      </c>
    </row>
    <row r="11" spans="1:9" ht="18" customHeight="1">
      <c r="A11" s="40" t="s">
        <v>370</v>
      </c>
      <c r="B11" s="37">
        <v>5800</v>
      </c>
      <c r="C11" s="37">
        <v>5800</v>
      </c>
      <c r="D11" s="51">
        <f t="shared" si="0"/>
        <v>0</v>
      </c>
    </row>
    <row r="12" spans="1:9" ht="18" hidden="1" customHeight="1">
      <c r="A12" s="40" t="s">
        <v>371</v>
      </c>
      <c r="B12" s="37"/>
      <c r="C12" s="37"/>
      <c r="D12" s="51">
        <f t="shared" si="0"/>
        <v>0</v>
      </c>
    </row>
    <row r="13" spans="1:9" ht="18" hidden="1" customHeight="1">
      <c r="A13" s="40" t="s">
        <v>372</v>
      </c>
      <c r="B13" s="37"/>
      <c r="C13" s="37"/>
      <c r="D13" s="51">
        <f t="shared" si="0"/>
        <v>0</v>
      </c>
    </row>
    <row r="14" spans="1:9" ht="18" hidden="1" customHeight="1">
      <c r="A14" s="40" t="s">
        <v>373</v>
      </c>
      <c r="B14" s="37"/>
      <c r="C14" s="37"/>
      <c r="D14" s="51">
        <f t="shared" si="0"/>
        <v>0</v>
      </c>
    </row>
    <row r="15" spans="1:9" ht="18" hidden="1" customHeight="1">
      <c r="A15" s="40" t="s">
        <v>374</v>
      </c>
      <c r="B15" s="51"/>
      <c r="C15" s="51"/>
      <c r="D15" s="51">
        <f t="shared" si="0"/>
        <v>0</v>
      </c>
    </row>
    <row r="16" spans="1:9" ht="18" customHeight="1">
      <c r="A16" s="34" t="s">
        <v>375</v>
      </c>
      <c r="B16" s="51"/>
      <c r="C16" s="51"/>
      <c r="D16" s="51">
        <f t="shared" si="0"/>
        <v>0</v>
      </c>
    </row>
    <row r="17" spans="1:4" ht="18" customHeight="1">
      <c r="A17" s="34" t="s">
        <v>376</v>
      </c>
      <c r="B17" s="51">
        <f>+B18+B19</f>
        <v>0</v>
      </c>
      <c r="C17" s="51">
        <f>+C18+C19</f>
        <v>0</v>
      </c>
      <c r="D17" s="51">
        <f t="shared" si="0"/>
        <v>0</v>
      </c>
    </row>
    <row r="18" spans="1:4" ht="18" hidden="1" customHeight="1">
      <c r="A18" s="40" t="s">
        <v>377</v>
      </c>
      <c r="B18" s="37"/>
      <c r="C18" s="37"/>
      <c r="D18" s="51">
        <f t="shared" si="0"/>
        <v>0</v>
      </c>
    </row>
    <row r="19" spans="1:4" ht="18" hidden="1" customHeight="1">
      <c r="A19" s="40" t="s">
        <v>378</v>
      </c>
      <c r="B19" s="37"/>
      <c r="C19" s="37"/>
      <c r="D19" s="51">
        <f t="shared" si="0"/>
        <v>0</v>
      </c>
    </row>
    <row r="20" spans="1:4" ht="18" customHeight="1">
      <c r="A20" s="34" t="s">
        <v>379</v>
      </c>
      <c r="B20" s="51"/>
      <c r="C20" s="51"/>
      <c r="D20" s="51">
        <f t="shared" si="0"/>
        <v>0</v>
      </c>
    </row>
    <row r="21" spans="1:4" ht="18" customHeight="1">
      <c r="A21" s="34" t="s">
        <v>380</v>
      </c>
      <c r="B21" s="51"/>
      <c r="C21" s="51"/>
      <c r="D21" s="51">
        <f t="shared" si="0"/>
        <v>0</v>
      </c>
    </row>
    <row r="22" spans="1:4" ht="18" customHeight="1">
      <c r="A22" s="34" t="s">
        <v>381</v>
      </c>
      <c r="B22" s="51"/>
      <c r="C22" s="51"/>
      <c r="D22" s="51">
        <f t="shared" si="0"/>
        <v>0</v>
      </c>
    </row>
    <row r="23" spans="1:4" ht="18" customHeight="1">
      <c r="A23" s="34" t="s">
        <v>382</v>
      </c>
      <c r="B23" s="51">
        <v>5000</v>
      </c>
      <c r="C23" s="51">
        <v>5000</v>
      </c>
      <c r="D23" s="51">
        <f t="shared" si="0"/>
        <v>0</v>
      </c>
    </row>
    <row r="24" spans="1:4" ht="18" customHeight="1">
      <c r="A24" s="34" t="s">
        <v>383</v>
      </c>
      <c r="B24" s="51"/>
      <c r="C24" s="51"/>
      <c r="D24" s="51">
        <f t="shared" si="0"/>
        <v>0</v>
      </c>
    </row>
    <row r="25" spans="1:4" ht="18" customHeight="1">
      <c r="A25" s="34" t="s">
        <v>384</v>
      </c>
      <c r="B25" s="51">
        <f>SUM(B26:B30)</f>
        <v>200</v>
      </c>
      <c r="C25" s="51">
        <f>SUM(C26:C30)</f>
        <v>200</v>
      </c>
      <c r="D25" s="51">
        <f t="shared" si="0"/>
        <v>0</v>
      </c>
    </row>
    <row r="26" spans="1:4" ht="18" customHeight="1">
      <c r="A26" s="40" t="s">
        <v>385</v>
      </c>
      <c r="B26" s="37">
        <v>200</v>
      </c>
      <c r="C26" s="37">
        <v>200</v>
      </c>
      <c r="D26" s="51">
        <f t="shared" si="0"/>
        <v>0</v>
      </c>
    </row>
    <row r="27" spans="1:4" ht="18" hidden="1" customHeight="1">
      <c r="A27" s="40" t="s">
        <v>386</v>
      </c>
      <c r="B27" s="37"/>
      <c r="C27" s="37"/>
      <c r="D27" s="51">
        <f t="shared" si="0"/>
        <v>0</v>
      </c>
    </row>
    <row r="28" spans="1:4" ht="18" hidden="1" customHeight="1">
      <c r="A28" s="40" t="s">
        <v>387</v>
      </c>
      <c r="B28" s="37"/>
      <c r="C28" s="37"/>
      <c r="D28" s="51">
        <f t="shared" si="0"/>
        <v>0</v>
      </c>
    </row>
    <row r="29" spans="1:4" ht="18" hidden="1" customHeight="1">
      <c r="A29" s="40" t="s">
        <v>388</v>
      </c>
      <c r="B29" s="37"/>
      <c r="C29" s="37"/>
      <c r="D29" s="51">
        <f t="shared" si="0"/>
        <v>0</v>
      </c>
    </row>
    <row r="30" spans="1:4" ht="18" hidden="1" customHeight="1">
      <c r="A30" s="40" t="s">
        <v>389</v>
      </c>
      <c r="B30" s="37"/>
      <c r="C30" s="37"/>
      <c r="D30" s="51">
        <f t="shared" si="0"/>
        <v>0</v>
      </c>
    </row>
    <row r="31" spans="1:4" ht="18" customHeight="1">
      <c r="A31" s="34" t="s">
        <v>390</v>
      </c>
      <c r="B31" s="51"/>
      <c r="C31" s="51"/>
      <c r="D31" s="51">
        <f t="shared" si="0"/>
        <v>0</v>
      </c>
    </row>
    <row r="32" spans="1:4" ht="18" customHeight="1">
      <c r="A32" s="40" t="s">
        <v>391</v>
      </c>
      <c r="B32" s="37"/>
      <c r="C32" s="37"/>
      <c r="D32" s="51">
        <f t="shared" si="0"/>
        <v>0</v>
      </c>
    </row>
    <row r="33" spans="1:4" ht="18" customHeight="1">
      <c r="A33" s="40"/>
      <c r="B33" s="37"/>
      <c r="C33" s="37"/>
      <c r="D33" s="51">
        <f t="shared" si="0"/>
        <v>0</v>
      </c>
    </row>
    <row r="34" spans="1:4" s="48" customFormat="1" ht="18" customHeight="1">
      <c r="A34" s="41" t="s">
        <v>35</v>
      </c>
      <c r="B34" s="42">
        <f>SUM(B5:B10,B16:B17,B20:B25,B31:B32)</f>
        <v>11000</v>
      </c>
      <c r="C34" s="42">
        <f t="shared" ref="C34:D34" si="1">SUM(C5:C10,C16:C17,C20:C25,C31:C32)</f>
        <v>11000</v>
      </c>
      <c r="D34" s="42">
        <f t="shared" si="1"/>
        <v>0</v>
      </c>
    </row>
    <row r="35" spans="1:4" s="48" customFormat="1" ht="18" customHeight="1">
      <c r="A35" s="43" t="s">
        <v>392</v>
      </c>
      <c r="B35" s="42">
        <f>+B36+B37+B38+B39+B41+B42</f>
        <v>14484</v>
      </c>
      <c r="C35" s="42">
        <f>+C36+C37+C38+C39+C41+C42</f>
        <v>75330</v>
      </c>
      <c r="D35" s="51">
        <f t="shared" si="0"/>
        <v>60846</v>
      </c>
    </row>
    <row r="36" spans="1:4" ht="18" customHeight="1">
      <c r="A36" s="40" t="s">
        <v>393</v>
      </c>
      <c r="B36" s="37"/>
      <c r="C36" s="37">
        <v>493</v>
      </c>
      <c r="D36" s="51">
        <f t="shared" si="0"/>
        <v>493</v>
      </c>
    </row>
    <row r="37" spans="1:4" ht="18" hidden="1" customHeight="1">
      <c r="A37" s="40" t="s">
        <v>394</v>
      </c>
      <c r="B37" s="37"/>
      <c r="C37" s="37"/>
      <c r="D37" s="51">
        <f t="shared" si="0"/>
        <v>0</v>
      </c>
    </row>
    <row r="38" spans="1:4" ht="18" customHeight="1">
      <c r="A38" s="40" t="s">
        <v>395</v>
      </c>
      <c r="B38" s="37"/>
      <c r="C38" s="37">
        <v>953</v>
      </c>
      <c r="D38" s="51">
        <f t="shared" si="0"/>
        <v>953</v>
      </c>
    </row>
    <row r="39" spans="1:4" ht="18" customHeight="1">
      <c r="A39" s="40" t="s">
        <v>396</v>
      </c>
      <c r="B39" s="37">
        <v>14484</v>
      </c>
      <c r="C39" s="37">
        <v>14484</v>
      </c>
      <c r="D39" s="51">
        <f t="shared" si="0"/>
        <v>0</v>
      </c>
    </row>
    <row r="40" spans="1:4" ht="18" hidden="1" customHeight="1">
      <c r="A40" s="40" t="s">
        <v>397</v>
      </c>
      <c r="B40" s="37"/>
      <c r="C40" s="37"/>
      <c r="D40" s="51">
        <f t="shared" si="0"/>
        <v>0</v>
      </c>
    </row>
    <row r="41" spans="1:4" ht="18" hidden="1" customHeight="1">
      <c r="A41" s="44" t="s">
        <v>398</v>
      </c>
      <c r="B41" s="37"/>
      <c r="C41" s="37"/>
      <c r="D41" s="51">
        <f t="shared" si="0"/>
        <v>0</v>
      </c>
    </row>
    <row r="42" spans="1:4" ht="18" customHeight="1">
      <c r="A42" s="44" t="s">
        <v>399</v>
      </c>
      <c r="B42" s="37"/>
      <c r="C42" s="37">
        <v>59400</v>
      </c>
      <c r="D42" s="51">
        <f t="shared" si="0"/>
        <v>59400</v>
      </c>
    </row>
    <row r="43" spans="1:4" ht="18" customHeight="1">
      <c r="A43" s="44"/>
      <c r="B43" s="52"/>
      <c r="C43" s="52"/>
      <c r="D43" s="51">
        <f t="shared" si="0"/>
        <v>0</v>
      </c>
    </row>
    <row r="44" spans="1:4" s="48" customFormat="1" ht="18" customHeight="1">
      <c r="A44" s="41" t="s">
        <v>400</v>
      </c>
      <c r="B44" s="42">
        <f>+B34+B35</f>
        <v>25484</v>
      </c>
      <c r="C44" s="42">
        <f>+C34+C35</f>
        <v>86330</v>
      </c>
      <c r="D44" s="42">
        <f>+D34+D35</f>
        <v>60846</v>
      </c>
    </row>
    <row r="45" spans="1:4" ht="20.100000000000001" customHeight="1"/>
    <row r="46" spans="1:4" ht="20.100000000000001" customHeight="1"/>
    <row r="47" spans="1:4" ht="20.100000000000001" customHeight="1"/>
    <row r="48" spans="1: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sheetData>
  <mergeCells count="4">
    <mergeCell ref="A1:D1"/>
    <mergeCell ref="F1:I1"/>
    <mergeCell ref="B3:D3"/>
    <mergeCell ref="A3:A4"/>
  </mergeCells>
  <phoneticPr fontId="37" type="noConversion"/>
  <printOptions horizontalCentered="1"/>
  <pageMargins left="0.7" right="0.7" top="0.59027777777777801" bottom="0.39305555555555599" header="0.3" footer="0.3"/>
  <pageSetup paperSize="9" orientation="portrait" r:id="rId1"/>
</worksheet>
</file>

<file path=xl/worksheets/sheet7.xml><?xml version="1.0" encoding="utf-8"?>
<worksheet xmlns="http://schemas.openxmlformats.org/spreadsheetml/2006/main" xmlns:r="http://schemas.openxmlformats.org/officeDocument/2006/relationships">
  <sheetPr>
    <tabColor rgb="FF00B0F0"/>
  </sheetPr>
  <dimension ref="A1:D61"/>
  <sheetViews>
    <sheetView showZeros="0" workbookViewId="0">
      <pane xSplit="1" ySplit="4" topLeftCell="B5" activePane="bottomRight" state="frozen"/>
      <selection pane="topRight"/>
      <selection pane="bottomLeft"/>
      <selection pane="bottomRight" activeCell="E72" sqref="E72"/>
    </sheetView>
  </sheetViews>
  <sheetFormatPr defaultColWidth="9" defaultRowHeight="13.5"/>
  <cols>
    <col min="1" max="1" width="59.375" customWidth="1"/>
    <col min="2" max="2" width="11.25" customWidth="1"/>
    <col min="3" max="3" width="12.5" customWidth="1"/>
    <col min="4" max="4" width="9.875" customWidth="1"/>
  </cols>
  <sheetData>
    <row r="1" spans="1:4" ht="27">
      <c r="A1" s="151" t="s">
        <v>401</v>
      </c>
      <c r="B1" s="151"/>
      <c r="C1" s="151"/>
      <c r="D1" s="151"/>
    </row>
    <row r="2" spans="1:4">
      <c r="A2" s="30"/>
      <c r="B2" s="30"/>
      <c r="C2" s="30"/>
      <c r="D2" s="31" t="s">
        <v>0</v>
      </c>
    </row>
    <row r="3" spans="1:4" ht="21" customHeight="1">
      <c r="A3" s="153" t="s">
        <v>1</v>
      </c>
      <c r="B3" s="153" t="s">
        <v>402</v>
      </c>
      <c r="C3" s="153"/>
      <c r="D3" s="153"/>
    </row>
    <row r="4" spans="1:4" ht="21" customHeight="1">
      <c r="A4" s="153"/>
      <c r="B4" s="32" t="s">
        <v>5</v>
      </c>
      <c r="C4" s="33" t="s">
        <v>6</v>
      </c>
      <c r="D4" s="33" t="s">
        <v>7</v>
      </c>
    </row>
    <row r="5" spans="1:4" ht="17.100000000000001" customHeight="1">
      <c r="A5" s="34" t="s">
        <v>403</v>
      </c>
      <c r="B5" s="35">
        <f>SUM(B6:B8)</f>
        <v>0</v>
      </c>
      <c r="C5" s="35">
        <f>SUM(C6:C8)</f>
        <v>0</v>
      </c>
      <c r="D5" s="35">
        <f>+C5-B5</f>
        <v>0</v>
      </c>
    </row>
    <row r="6" spans="1:4" ht="17.100000000000001" hidden="1" customHeight="1">
      <c r="A6" s="36" t="s">
        <v>404</v>
      </c>
      <c r="B6" s="35"/>
      <c r="C6" s="35"/>
      <c r="D6" s="35">
        <f t="shared" ref="D6:D61" si="0">+C6-B6</f>
        <v>0</v>
      </c>
    </row>
    <row r="7" spans="1:4" ht="17.100000000000001" hidden="1" customHeight="1">
      <c r="A7" s="36" t="s">
        <v>405</v>
      </c>
      <c r="B7" s="35"/>
      <c r="C7" s="35"/>
      <c r="D7" s="35">
        <f t="shared" si="0"/>
        <v>0</v>
      </c>
    </row>
    <row r="8" spans="1:4" ht="17.100000000000001" hidden="1" customHeight="1">
      <c r="A8" s="36" t="s">
        <v>406</v>
      </c>
      <c r="B8" s="35"/>
      <c r="C8" s="35"/>
      <c r="D8" s="35">
        <f t="shared" si="0"/>
        <v>0</v>
      </c>
    </row>
    <row r="9" spans="1:4" ht="17.100000000000001" customHeight="1">
      <c r="A9" s="34" t="s">
        <v>407</v>
      </c>
      <c r="B9" s="35">
        <f>SUM(B10:B12)</f>
        <v>0</v>
      </c>
      <c r="C9" s="35">
        <f>SUM(C10:C12)</f>
        <v>0</v>
      </c>
      <c r="D9" s="35">
        <f t="shared" si="0"/>
        <v>0</v>
      </c>
    </row>
    <row r="10" spans="1:4" ht="17.100000000000001" hidden="1" customHeight="1">
      <c r="A10" s="36" t="s">
        <v>408</v>
      </c>
      <c r="B10" s="35"/>
      <c r="C10" s="35"/>
      <c r="D10" s="35">
        <f t="shared" si="0"/>
        <v>0</v>
      </c>
    </row>
    <row r="11" spans="1:4" ht="17.100000000000001" hidden="1" customHeight="1">
      <c r="A11" s="36" t="s">
        <v>409</v>
      </c>
      <c r="B11" s="35"/>
      <c r="C11" s="35"/>
      <c r="D11" s="35">
        <f t="shared" si="0"/>
        <v>0</v>
      </c>
    </row>
    <row r="12" spans="1:4" ht="17.100000000000001" hidden="1" customHeight="1">
      <c r="A12" s="36" t="s">
        <v>410</v>
      </c>
      <c r="B12" s="35"/>
      <c r="C12" s="35"/>
      <c r="D12" s="35">
        <f t="shared" si="0"/>
        <v>0</v>
      </c>
    </row>
    <row r="13" spans="1:4" ht="17.100000000000001" customHeight="1">
      <c r="A13" s="34" t="s">
        <v>411</v>
      </c>
      <c r="B13" s="35">
        <f>SUM(B14:B15)</f>
        <v>0</v>
      </c>
      <c r="C13" s="35">
        <f>SUM(C14:C15)</f>
        <v>0</v>
      </c>
      <c r="D13" s="35">
        <f t="shared" si="0"/>
        <v>0</v>
      </c>
    </row>
    <row r="14" spans="1:4" ht="17.100000000000001" hidden="1" customHeight="1">
      <c r="A14" s="34" t="s">
        <v>412</v>
      </c>
      <c r="B14" s="35"/>
      <c r="C14" s="35"/>
      <c r="D14" s="35">
        <f t="shared" si="0"/>
        <v>0</v>
      </c>
    </row>
    <row r="15" spans="1:4" ht="17.100000000000001" hidden="1" customHeight="1">
      <c r="A15" s="34" t="s">
        <v>413</v>
      </c>
      <c r="B15" s="35"/>
      <c r="C15" s="35"/>
      <c r="D15" s="35">
        <f t="shared" si="0"/>
        <v>0</v>
      </c>
    </row>
    <row r="16" spans="1:4" ht="17.100000000000001" customHeight="1">
      <c r="A16" s="34" t="s">
        <v>414</v>
      </c>
      <c r="B16" s="37">
        <f>SUM(B17:B26)</f>
        <v>1496</v>
      </c>
      <c r="C16" s="37">
        <f>SUM(C17:C26)</f>
        <v>1496</v>
      </c>
      <c r="D16" s="37">
        <f t="shared" si="0"/>
        <v>0</v>
      </c>
    </row>
    <row r="17" spans="1:4" ht="17.100000000000001" customHeight="1">
      <c r="A17" s="34" t="s">
        <v>415</v>
      </c>
      <c r="B17" s="37">
        <v>1496</v>
      </c>
      <c r="C17" s="37">
        <v>1496</v>
      </c>
      <c r="D17" s="37">
        <f t="shared" si="0"/>
        <v>0</v>
      </c>
    </row>
    <row r="18" spans="1:4" ht="17.100000000000001" hidden="1" customHeight="1">
      <c r="A18" s="34" t="s">
        <v>416</v>
      </c>
      <c r="B18" s="37"/>
      <c r="C18" s="37"/>
      <c r="D18" s="37">
        <f t="shared" si="0"/>
        <v>0</v>
      </c>
    </row>
    <row r="19" spans="1:4" ht="17.100000000000001" hidden="1" customHeight="1">
      <c r="A19" s="34" t="s">
        <v>417</v>
      </c>
      <c r="B19" s="37"/>
      <c r="C19" s="37"/>
      <c r="D19" s="37">
        <f t="shared" si="0"/>
        <v>0</v>
      </c>
    </row>
    <row r="20" spans="1:4" ht="17.100000000000001" hidden="1" customHeight="1">
      <c r="A20" s="34" t="s">
        <v>418</v>
      </c>
      <c r="B20" s="37"/>
      <c r="C20" s="37"/>
      <c r="D20" s="37">
        <f t="shared" si="0"/>
        <v>0</v>
      </c>
    </row>
    <row r="21" spans="1:4" ht="17.100000000000001" hidden="1" customHeight="1">
      <c r="A21" s="34" t="s">
        <v>419</v>
      </c>
      <c r="B21" s="37"/>
      <c r="C21" s="37"/>
      <c r="D21" s="37">
        <f t="shared" si="0"/>
        <v>0</v>
      </c>
    </row>
    <row r="22" spans="1:4" ht="17.100000000000001" hidden="1" customHeight="1">
      <c r="A22" s="34" t="s">
        <v>420</v>
      </c>
      <c r="B22" s="37"/>
      <c r="C22" s="37"/>
      <c r="D22" s="37">
        <f t="shared" si="0"/>
        <v>0</v>
      </c>
    </row>
    <row r="23" spans="1:4" ht="17.100000000000001" hidden="1" customHeight="1">
      <c r="A23" s="34" t="s">
        <v>421</v>
      </c>
      <c r="B23" s="37"/>
      <c r="C23" s="37"/>
      <c r="D23" s="37">
        <f t="shared" si="0"/>
        <v>0</v>
      </c>
    </row>
    <row r="24" spans="1:4" ht="17.100000000000001" hidden="1" customHeight="1">
      <c r="A24" s="34" t="s">
        <v>422</v>
      </c>
      <c r="B24" s="37"/>
      <c r="C24" s="37"/>
      <c r="D24" s="37">
        <f t="shared" si="0"/>
        <v>0</v>
      </c>
    </row>
    <row r="25" spans="1:4" ht="17.100000000000001" hidden="1" customHeight="1">
      <c r="A25" s="34" t="s">
        <v>423</v>
      </c>
      <c r="B25" s="37"/>
      <c r="C25" s="37"/>
      <c r="D25" s="37">
        <f t="shared" si="0"/>
        <v>0</v>
      </c>
    </row>
    <row r="26" spans="1:4" ht="17.100000000000001" hidden="1" customHeight="1">
      <c r="A26" s="38" t="s">
        <v>424</v>
      </c>
      <c r="B26" s="37"/>
      <c r="C26" s="37"/>
      <c r="D26" s="37">
        <f t="shared" si="0"/>
        <v>0</v>
      </c>
    </row>
    <row r="27" spans="1:4" ht="17.100000000000001" customHeight="1">
      <c r="A27" s="34" t="s">
        <v>425</v>
      </c>
      <c r="B27" s="37">
        <f>SUM(B28:B30)</f>
        <v>0</v>
      </c>
      <c r="C27" s="37">
        <f>SUM(C28:C30)</f>
        <v>0</v>
      </c>
      <c r="D27" s="37">
        <f t="shared" si="0"/>
        <v>0</v>
      </c>
    </row>
    <row r="28" spans="1:4" ht="17.100000000000001" hidden="1" customHeight="1">
      <c r="A28" s="39" t="s">
        <v>426</v>
      </c>
      <c r="B28" s="37"/>
      <c r="C28" s="37"/>
      <c r="D28" s="37">
        <f t="shared" si="0"/>
        <v>0</v>
      </c>
    </row>
    <row r="29" spans="1:4" ht="17.100000000000001" hidden="1" customHeight="1">
      <c r="A29" s="39" t="s">
        <v>427</v>
      </c>
      <c r="B29" s="37"/>
      <c r="C29" s="37"/>
      <c r="D29" s="37">
        <f t="shared" si="0"/>
        <v>0</v>
      </c>
    </row>
    <row r="30" spans="1:4" ht="17.100000000000001" hidden="1" customHeight="1">
      <c r="A30" s="39" t="s">
        <v>428</v>
      </c>
      <c r="B30" s="37"/>
      <c r="C30" s="37"/>
      <c r="D30" s="37">
        <f t="shared" si="0"/>
        <v>0</v>
      </c>
    </row>
    <row r="31" spans="1:4" ht="17.100000000000001" customHeight="1">
      <c r="A31" s="36" t="s">
        <v>429</v>
      </c>
      <c r="B31" s="37">
        <f>SUM(B32:B38)</f>
        <v>5000</v>
      </c>
      <c r="C31" s="37">
        <f>SUM(C32:C38)</f>
        <v>5000</v>
      </c>
      <c r="D31" s="37">
        <f t="shared" si="0"/>
        <v>0</v>
      </c>
    </row>
    <row r="32" spans="1:4" ht="17.100000000000001" hidden="1" customHeight="1">
      <c r="A32" s="39" t="s">
        <v>430</v>
      </c>
      <c r="B32" s="37"/>
      <c r="C32" s="37"/>
      <c r="D32" s="37">
        <f t="shared" si="0"/>
        <v>0</v>
      </c>
    </row>
    <row r="33" spans="1:4" ht="17.100000000000001" hidden="1" customHeight="1">
      <c r="A33" s="39" t="s">
        <v>431</v>
      </c>
      <c r="B33" s="37">
        <v>5000</v>
      </c>
      <c r="C33" s="37">
        <v>5000</v>
      </c>
      <c r="D33" s="37">
        <f t="shared" si="0"/>
        <v>0</v>
      </c>
    </row>
    <row r="34" spans="1:4" ht="17.100000000000001" hidden="1" customHeight="1">
      <c r="A34" s="39" t="s">
        <v>432</v>
      </c>
      <c r="B34" s="37"/>
      <c r="C34" s="37"/>
      <c r="D34" s="37">
        <f t="shared" si="0"/>
        <v>0</v>
      </c>
    </row>
    <row r="35" spans="1:4" ht="17.100000000000001" hidden="1" customHeight="1">
      <c r="A35" s="39" t="s">
        <v>433</v>
      </c>
      <c r="B35" s="37"/>
      <c r="C35" s="37"/>
      <c r="D35" s="37">
        <f t="shared" si="0"/>
        <v>0</v>
      </c>
    </row>
    <row r="36" spans="1:4" ht="17.100000000000001" hidden="1" customHeight="1">
      <c r="A36" s="39" t="s">
        <v>434</v>
      </c>
      <c r="B36" s="37"/>
      <c r="C36" s="37"/>
      <c r="D36" s="37">
        <f t="shared" si="0"/>
        <v>0</v>
      </c>
    </row>
    <row r="37" spans="1:4" ht="17.100000000000001" hidden="1" customHeight="1">
      <c r="A37" s="39" t="s">
        <v>435</v>
      </c>
      <c r="B37" s="37"/>
      <c r="C37" s="37"/>
      <c r="D37" s="37">
        <f t="shared" si="0"/>
        <v>0</v>
      </c>
    </row>
    <row r="38" spans="1:4" ht="17.100000000000001" hidden="1" customHeight="1">
      <c r="A38" s="39" t="s">
        <v>436</v>
      </c>
      <c r="B38" s="37"/>
      <c r="C38" s="37"/>
      <c r="D38" s="37">
        <f t="shared" si="0"/>
        <v>0</v>
      </c>
    </row>
    <row r="39" spans="1:4" ht="17.100000000000001" customHeight="1">
      <c r="A39" s="36" t="s">
        <v>437</v>
      </c>
      <c r="B39" s="37">
        <f>+B40</f>
        <v>0</v>
      </c>
      <c r="C39" s="37">
        <f>+C40</f>
        <v>0</v>
      </c>
      <c r="D39" s="37">
        <f t="shared" si="0"/>
        <v>0</v>
      </c>
    </row>
    <row r="40" spans="1:4" ht="17.100000000000001" hidden="1" customHeight="1">
      <c r="A40" s="39" t="s">
        <v>438</v>
      </c>
      <c r="B40" s="37"/>
      <c r="C40" s="37"/>
      <c r="D40" s="37">
        <f t="shared" si="0"/>
        <v>0</v>
      </c>
    </row>
    <row r="41" spans="1:4" ht="17.100000000000001" customHeight="1">
      <c r="A41" s="36" t="s">
        <v>439</v>
      </c>
      <c r="B41" s="37">
        <f>SUM(B42:B44)</f>
        <v>200</v>
      </c>
      <c r="C41" s="37">
        <f>SUM(C42:C44)</f>
        <v>60553</v>
      </c>
      <c r="D41" s="37">
        <f t="shared" si="0"/>
        <v>60353</v>
      </c>
    </row>
    <row r="42" spans="1:4" ht="17.100000000000001" customHeight="1">
      <c r="A42" s="39" t="s">
        <v>440</v>
      </c>
      <c r="B42" s="37"/>
      <c r="C42" s="37">
        <f>5000+49400+5000</f>
        <v>59400</v>
      </c>
      <c r="D42" s="37">
        <f t="shared" si="0"/>
        <v>59400</v>
      </c>
    </row>
    <row r="43" spans="1:4" ht="17.100000000000001" customHeight="1">
      <c r="A43" s="39" t="s">
        <v>441</v>
      </c>
      <c r="B43" s="37">
        <v>200</v>
      </c>
      <c r="C43" s="37">
        <f>200+327</f>
        <v>527</v>
      </c>
      <c r="D43" s="37">
        <f t="shared" si="0"/>
        <v>327</v>
      </c>
    </row>
    <row r="44" spans="1:4" ht="17.100000000000001" customHeight="1">
      <c r="A44" s="39" t="s">
        <v>442</v>
      </c>
      <c r="B44" s="37"/>
      <c r="C44" s="37">
        <f>953-327</f>
        <v>626</v>
      </c>
      <c r="D44" s="37">
        <f t="shared" si="0"/>
        <v>626</v>
      </c>
    </row>
    <row r="45" spans="1:4" ht="17.100000000000001" customHeight="1">
      <c r="A45" s="36" t="s">
        <v>443</v>
      </c>
      <c r="B45" s="37">
        <v>15038</v>
      </c>
      <c r="C45" s="37">
        <v>15038</v>
      </c>
      <c r="D45" s="37">
        <f t="shared" si="0"/>
        <v>0</v>
      </c>
    </row>
    <row r="46" spans="1:4" ht="17.100000000000001" customHeight="1">
      <c r="A46" s="36" t="s">
        <v>444</v>
      </c>
      <c r="B46" s="37">
        <v>50</v>
      </c>
      <c r="C46" s="37">
        <v>50</v>
      </c>
      <c r="D46" s="37">
        <f t="shared" si="0"/>
        <v>0</v>
      </c>
    </row>
    <row r="47" spans="1:4" ht="17.100000000000001" hidden="1" customHeight="1">
      <c r="A47" s="36" t="s">
        <v>445</v>
      </c>
      <c r="B47" s="37">
        <f>+B48+B49</f>
        <v>0</v>
      </c>
      <c r="C47" s="37">
        <f>+C48+C49</f>
        <v>0</v>
      </c>
      <c r="D47" s="37">
        <f t="shared" si="0"/>
        <v>0</v>
      </c>
    </row>
    <row r="48" spans="1:4" ht="17.100000000000001" hidden="1" customHeight="1">
      <c r="A48" s="36" t="s">
        <v>446</v>
      </c>
      <c r="B48" s="37"/>
      <c r="C48" s="37"/>
      <c r="D48" s="37">
        <f t="shared" si="0"/>
        <v>0</v>
      </c>
    </row>
    <row r="49" spans="1:4" ht="17.100000000000001" hidden="1" customHeight="1">
      <c r="A49" s="36" t="s">
        <v>447</v>
      </c>
      <c r="B49" s="37"/>
      <c r="C49" s="37"/>
      <c r="D49" s="37">
        <f t="shared" si="0"/>
        <v>0</v>
      </c>
    </row>
    <row r="50" spans="1:4" ht="17.100000000000001" hidden="1" customHeight="1">
      <c r="A50" s="40"/>
      <c r="B50" s="37"/>
      <c r="C50" s="37"/>
      <c r="D50" s="37">
        <f t="shared" si="0"/>
        <v>0</v>
      </c>
    </row>
    <row r="51" spans="1:4" ht="17.100000000000001" customHeight="1">
      <c r="A51" s="41" t="s">
        <v>448</v>
      </c>
      <c r="B51" s="42">
        <f>SUM(B5,B9,B13,B16,B27,B31,B39,B41,B45:B47)</f>
        <v>21784</v>
      </c>
      <c r="C51" s="42">
        <f>SUM(C5,C9,C13,C16,C27,C31,C39,C41,C45:C47)</f>
        <v>82137</v>
      </c>
      <c r="D51" s="42">
        <f>SUM(D5,D9,D13,D16,D27,D31,D39,D41,D45:D47)</f>
        <v>60353</v>
      </c>
    </row>
    <row r="52" spans="1:4" ht="17.100000000000001" customHeight="1">
      <c r="A52" s="43" t="s">
        <v>95</v>
      </c>
      <c r="B52" s="42">
        <f>SUM(B53:B57)</f>
        <v>1700</v>
      </c>
      <c r="C52" s="42">
        <f>SUM(C53:C57)</f>
        <v>2193</v>
      </c>
      <c r="D52" s="37">
        <f t="shared" si="0"/>
        <v>493</v>
      </c>
    </row>
    <row r="53" spans="1:4" ht="17.100000000000001" customHeight="1">
      <c r="A53" s="40" t="s">
        <v>449</v>
      </c>
      <c r="B53" s="37">
        <v>1700</v>
      </c>
      <c r="C53" s="37">
        <f>493+1700</f>
        <v>2193</v>
      </c>
      <c r="D53" s="37">
        <f t="shared" si="0"/>
        <v>493</v>
      </c>
    </row>
    <row r="54" spans="1:4" ht="17.100000000000001" hidden="1" customHeight="1">
      <c r="A54" s="40" t="s">
        <v>450</v>
      </c>
      <c r="B54" s="37"/>
      <c r="C54" s="37"/>
      <c r="D54" s="37">
        <f t="shared" si="0"/>
        <v>0</v>
      </c>
    </row>
    <row r="55" spans="1:4" ht="17.100000000000001" hidden="1" customHeight="1">
      <c r="A55" s="40" t="s">
        <v>451</v>
      </c>
      <c r="B55" s="37"/>
      <c r="C55" s="37"/>
      <c r="D55" s="37">
        <f t="shared" si="0"/>
        <v>0</v>
      </c>
    </row>
    <row r="56" spans="1:4" ht="17.100000000000001" hidden="1" customHeight="1">
      <c r="A56" s="40" t="s">
        <v>452</v>
      </c>
      <c r="B56" s="37"/>
      <c r="C56" s="37"/>
      <c r="D56" s="37">
        <f t="shared" si="0"/>
        <v>0</v>
      </c>
    </row>
    <row r="57" spans="1:4" ht="17.100000000000001" hidden="1" customHeight="1">
      <c r="A57" s="44" t="s">
        <v>453</v>
      </c>
      <c r="B57" s="37"/>
      <c r="C57" s="37"/>
      <c r="D57" s="37">
        <f t="shared" si="0"/>
        <v>0</v>
      </c>
    </row>
    <row r="58" spans="1:4" ht="17.100000000000001" customHeight="1">
      <c r="A58" s="45" t="s">
        <v>454</v>
      </c>
      <c r="B58" s="42">
        <f>+B59</f>
        <v>2000</v>
      </c>
      <c r="C58" s="42">
        <f>+C59</f>
        <v>2000</v>
      </c>
      <c r="D58" s="37">
        <f t="shared" si="0"/>
        <v>0</v>
      </c>
    </row>
    <row r="59" spans="1:4" ht="17.100000000000001" customHeight="1">
      <c r="A59" s="44" t="s">
        <v>455</v>
      </c>
      <c r="B59" s="37">
        <v>2000</v>
      </c>
      <c r="C59" s="37">
        <v>2000</v>
      </c>
      <c r="D59" s="37">
        <f t="shared" si="0"/>
        <v>0</v>
      </c>
    </row>
    <row r="60" spans="1:4" ht="17.100000000000001" customHeight="1">
      <c r="A60" s="44"/>
      <c r="B60" s="37"/>
      <c r="C60" s="37"/>
      <c r="D60" s="37">
        <f t="shared" si="0"/>
        <v>0</v>
      </c>
    </row>
    <row r="61" spans="1:4" ht="17.100000000000001" customHeight="1">
      <c r="A61" s="41" t="s">
        <v>456</v>
      </c>
      <c r="B61" s="42">
        <f>+B51+B52+B58</f>
        <v>25484</v>
      </c>
      <c r="C61" s="42">
        <f>+C51+C52+C58</f>
        <v>86330</v>
      </c>
      <c r="D61" s="37">
        <f t="shared" si="0"/>
        <v>60846</v>
      </c>
    </row>
  </sheetData>
  <autoFilter ref="A4:D61">
    <extLst/>
  </autoFilter>
  <mergeCells count="3">
    <mergeCell ref="A1:D1"/>
    <mergeCell ref="B3:D3"/>
    <mergeCell ref="A3:A4"/>
  </mergeCells>
  <phoneticPr fontId="37" type="noConversion"/>
  <pageMargins left="0.59055118110236204" right="0.47244094488188998" top="0.98425196850393704" bottom="0.98425196850393704" header="0.511811023622047" footer="0.511811023622047"/>
  <pageSetup paperSize="9" orientation="portrait" r:id="rId1"/>
</worksheet>
</file>

<file path=xl/worksheets/sheet8.xml><?xml version="1.0" encoding="utf-8"?>
<worksheet xmlns="http://schemas.openxmlformats.org/spreadsheetml/2006/main" xmlns:r="http://schemas.openxmlformats.org/officeDocument/2006/relationships">
  <sheetPr>
    <tabColor rgb="FF00B0F0"/>
  </sheetPr>
  <dimension ref="A1:H18"/>
  <sheetViews>
    <sheetView workbookViewId="0">
      <selection activeCell="G21" sqref="G21"/>
    </sheetView>
  </sheetViews>
  <sheetFormatPr defaultColWidth="9" defaultRowHeight="13.5"/>
  <cols>
    <col min="1" max="1" width="33.625" style="131" customWidth="1"/>
    <col min="2" max="4" width="11.625" style="131" customWidth="1"/>
    <col min="5" max="5" width="32.75" style="131" customWidth="1"/>
    <col min="6" max="6" width="11.75" style="131" customWidth="1"/>
    <col min="7" max="7" width="11.625" style="131" customWidth="1"/>
    <col min="8" max="8" width="11.5" style="131" customWidth="1"/>
    <col min="9" max="16384" width="9" style="131"/>
  </cols>
  <sheetData>
    <row r="1" spans="1:8" ht="39" customHeight="1">
      <c r="A1" s="179" t="s">
        <v>457</v>
      </c>
      <c r="B1" s="179"/>
      <c r="C1" s="179"/>
      <c r="D1" s="179"/>
      <c r="E1" s="179"/>
      <c r="F1" s="179"/>
      <c r="G1" s="179"/>
      <c r="H1" s="179"/>
    </row>
    <row r="2" spans="1:8" ht="18.75" customHeight="1">
      <c r="A2" s="132"/>
      <c r="B2" s="132"/>
      <c r="C2" s="132"/>
      <c r="D2" s="132"/>
      <c r="E2" s="132"/>
      <c r="F2" s="132"/>
      <c r="G2" s="180" t="s">
        <v>0</v>
      </c>
      <c r="H2" s="181"/>
    </row>
    <row r="3" spans="1:8" ht="33" customHeight="1">
      <c r="A3" s="133" t="s">
        <v>458</v>
      </c>
      <c r="B3" s="133" t="s">
        <v>5</v>
      </c>
      <c r="C3" s="133" t="s">
        <v>459</v>
      </c>
      <c r="D3" s="134" t="s">
        <v>460</v>
      </c>
      <c r="E3" s="133" t="s">
        <v>458</v>
      </c>
      <c r="F3" s="133" t="s">
        <v>5</v>
      </c>
      <c r="G3" s="133" t="s">
        <v>459</v>
      </c>
      <c r="H3" s="134" t="s">
        <v>460</v>
      </c>
    </row>
    <row r="4" spans="1:8" ht="27" customHeight="1">
      <c r="A4" s="135" t="s">
        <v>461</v>
      </c>
      <c r="B4" s="136">
        <v>11000</v>
      </c>
      <c r="C4" s="136"/>
      <c r="D4" s="136">
        <f>+B4+C4</f>
        <v>11000</v>
      </c>
      <c r="E4" s="135" t="s">
        <v>462</v>
      </c>
      <c r="F4" s="136">
        <f>SUM(F5:F9)</f>
        <v>23484</v>
      </c>
      <c r="G4" s="136">
        <f>SUM(G5:G9)</f>
        <v>60846</v>
      </c>
      <c r="H4" s="136">
        <f t="shared" ref="H4" si="0">SUM(H5:H9)</f>
        <v>84330</v>
      </c>
    </row>
    <row r="5" spans="1:8" ht="27" customHeight="1">
      <c r="A5" s="137" t="s">
        <v>463</v>
      </c>
      <c r="B5" s="138"/>
      <c r="C5" s="138">
        <v>493</v>
      </c>
      <c r="D5" s="136">
        <f t="shared" ref="D5:D15" si="1">+B5+C5</f>
        <v>493</v>
      </c>
      <c r="E5" s="137" t="s">
        <v>464</v>
      </c>
      <c r="F5" s="138">
        <v>21784</v>
      </c>
      <c r="G5" s="139"/>
      <c r="H5" s="139">
        <f t="shared" ref="H5:H16" si="2">+F5+G5</f>
        <v>21784</v>
      </c>
    </row>
    <row r="6" spans="1:8" ht="27" customHeight="1">
      <c r="A6" s="137" t="s">
        <v>465</v>
      </c>
      <c r="B6" s="138">
        <v>0</v>
      </c>
      <c r="C6" s="138"/>
      <c r="D6" s="136">
        <f t="shared" si="1"/>
        <v>0</v>
      </c>
      <c r="E6" s="137" t="s">
        <v>466</v>
      </c>
      <c r="F6" s="138"/>
      <c r="G6" s="139">
        <v>953</v>
      </c>
      <c r="H6" s="139">
        <f t="shared" si="2"/>
        <v>953</v>
      </c>
    </row>
    <row r="7" spans="1:8" ht="27" customHeight="1">
      <c r="A7" s="135" t="s">
        <v>467</v>
      </c>
      <c r="B7" s="136"/>
      <c r="C7" s="136">
        <v>953</v>
      </c>
      <c r="D7" s="136">
        <f t="shared" si="1"/>
        <v>953</v>
      </c>
      <c r="E7" s="137" t="s">
        <v>468</v>
      </c>
      <c r="F7" s="138"/>
      <c r="G7" s="139">
        <f>5000+49400+5000</f>
        <v>59400</v>
      </c>
      <c r="H7" s="139">
        <f t="shared" si="2"/>
        <v>59400</v>
      </c>
    </row>
    <row r="8" spans="1:8" ht="27" customHeight="1">
      <c r="A8" s="135" t="s">
        <v>469</v>
      </c>
      <c r="B8" s="136">
        <f>B9+B10</f>
        <v>14484</v>
      </c>
      <c r="C8" s="136"/>
      <c r="D8" s="136">
        <f t="shared" si="1"/>
        <v>14484</v>
      </c>
      <c r="E8" s="137" t="s">
        <v>470</v>
      </c>
      <c r="F8" s="138">
        <v>1700</v>
      </c>
      <c r="G8" s="139"/>
      <c r="H8" s="139">
        <v>1700</v>
      </c>
    </row>
    <row r="9" spans="1:8" ht="27" customHeight="1">
      <c r="A9" s="137" t="s">
        <v>471</v>
      </c>
      <c r="B9" s="138">
        <v>0</v>
      </c>
      <c r="C9" s="138"/>
      <c r="D9" s="138">
        <f t="shared" si="1"/>
        <v>0</v>
      </c>
      <c r="E9" s="137" t="s">
        <v>472</v>
      </c>
      <c r="F9" s="138"/>
      <c r="G9" s="139">
        <v>493</v>
      </c>
      <c r="H9" s="139">
        <f t="shared" ref="H9" si="3">+F9+G9</f>
        <v>493</v>
      </c>
    </row>
    <row r="10" spans="1:8" ht="27" customHeight="1">
      <c r="A10" s="137" t="s">
        <v>473</v>
      </c>
      <c r="B10" s="138">
        <v>14484</v>
      </c>
      <c r="C10" s="138"/>
      <c r="D10" s="138">
        <f t="shared" si="1"/>
        <v>14484</v>
      </c>
      <c r="E10" s="135" t="s">
        <v>474</v>
      </c>
      <c r="F10" s="136"/>
      <c r="G10" s="140"/>
      <c r="H10" s="140">
        <f t="shared" si="2"/>
        <v>0</v>
      </c>
    </row>
    <row r="11" spans="1:8" ht="27" customHeight="1">
      <c r="A11" s="135" t="s">
        <v>475</v>
      </c>
      <c r="B11" s="136">
        <f>B12</f>
        <v>0</v>
      </c>
      <c r="C11" s="136">
        <f>+C12+C13</f>
        <v>0</v>
      </c>
      <c r="D11" s="136">
        <f t="shared" si="1"/>
        <v>0</v>
      </c>
      <c r="E11" s="135" t="s">
        <v>454</v>
      </c>
      <c r="F11" s="136">
        <f>F12</f>
        <v>2000</v>
      </c>
      <c r="G11" s="140">
        <f>+G12</f>
        <v>0</v>
      </c>
      <c r="H11" s="140">
        <f t="shared" si="2"/>
        <v>2000</v>
      </c>
    </row>
    <row r="12" spans="1:8" ht="27" customHeight="1">
      <c r="A12" s="137" t="s">
        <v>476</v>
      </c>
      <c r="B12" s="138">
        <f>B13</f>
        <v>0</v>
      </c>
      <c r="C12" s="138"/>
      <c r="D12" s="136">
        <f t="shared" si="1"/>
        <v>0</v>
      </c>
      <c r="E12" s="137" t="s">
        <v>455</v>
      </c>
      <c r="F12" s="138">
        <v>2000</v>
      </c>
      <c r="G12" s="139"/>
      <c r="H12" s="139">
        <f t="shared" si="2"/>
        <v>2000</v>
      </c>
    </row>
    <row r="13" spans="1:8" ht="27" customHeight="1">
      <c r="A13" s="137" t="s">
        <v>477</v>
      </c>
      <c r="B13" s="138">
        <v>0</v>
      </c>
      <c r="C13" s="138"/>
      <c r="D13" s="138">
        <f t="shared" si="1"/>
        <v>0</v>
      </c>
      <c r="E13" s="137"/>
      <c r="F13" s="138"/>
      <c r="G13" s="139"/>
      <c r="H13" s="140"/>
    </row>
    <row r="14" spans="1:8" ht="27" customHeight="1">
      <c r="A14" s="135" t="s">
        <v>478</v>
      </c>
      <c r="B14" s="136">
        <f>B15</f>
        <v>0</v>
      </c>
      <c r="C14" s="136">
        <f>+C15</f>
        <v>59400</v>
      </c>
      <c r="D14" s="136">
        <f t="shared" si="1"/>
        <v>59400</v>
      </c>
      <c r="E14" s="135" t="s">
        <v>479</v>
      </c>
      <c r="F14" s="136">
        <v>0</v>
      </c>
      <c r="G14" s="140"/>
      <c r="H14" s="140">
        <f t="shared" si="2"/>
        <v>0</v>
      </c>
    </row>
    <row r="15" spans="1:8" ht="27" customHeight="1">
      <c r="A15" s="137" t="s">
        <v>399</v>
      </c>
      <c r="B15" s="138"/>
      <c r="C15" s="138">
        <f>5000+49400+5000</f>
        <v>59400</v>
      </c>
      <c r="D15" s="138">
        <f t="shared" si="1"/>
        <v>59400</v>
      </c>
      <c r="E15" s="137"/>
      <c r="F15" s="138"/>
      <c r="G15" s="139"/>
      <c r="H15" s="140"/>
    </row>
    <row r="16" spans="1:8" ht="27" customHeight="1">
      <c r="A16" s="137"/>
      <c r="B16" s="138"/>
      <c r="C16" s="138"/>
      <c r="D16" s="136"/>
      <c r="E16" s="135" t="s">
        <v>480</v>
      </c>
      <c r="F16" s="136"/>
      <c r="G16" s="140"/>
      <c r="H16" s="140">
        <f t="shared" si="2"/>
        <v>0</v>
      </c>
    </row>
    <row r="17" spans="1:8" ht="27" customHeight="1">
      <c r="A17" s="135" t="s">
        <v>481</v>
      </c>
      <c r="B17" s="136">
        <f>+B4+B5+B6+B7+B8+B11+B14</f>
        <v>25484</v>
      </c>
      <c r="C17" s="136">
        <f t="shared" ref="C17:D17" si="4">+C4+C5+C6+C7+C8+C11+C14</f>
        <v>60846</v>
      </c>
      <c r="D17" s="136">
        <f t="shared" si="4"/>
        <v>86330</v>
      </c>
      <c r="E17" s="135" t="s">
        <v>482</v>
      </c>
      <c r="F17" s="136">
        <f>+F4+F10+F11+F14+F16</f>
        <v>25484</v>
      </c>
      <c r="G17" s="140">
        <f>+G4+G11</f>
        <v>60846</v>
      </c>
      <c r="H17" s="140">
        <f>+H4+H10+H11+H14</f>
        <v>86330</v>
      </c>
    </row>
    <row r="18" spans="1:8" ht="33" customHeight="1"/>
  </sheetData>
  <mergeCells count="2">
    <mergeCell ref="A1:H1"/>
    <mergeCell ref="G2:H2"/>
  </mergeCells>
  <phoneticPr fontId="37" type="noConversion"/>
  <printOptions horizontalCentered="1"/>
  <pageMargins left="0.59055118110236204" right="0.39370078740157499" top="0.74803149606299202" bottom="0.74803149606299202" header="0.31496062992126" footer="0.31496062992126"/>
  <pageSetup paperSize="9" orientation="landscape" r:id="rId1"/>
</worksheet>
</file>

<file path=xl/worksheets/sheet9.xml><?xml version="1.0" encoding="utf-8"?>
<worksheet xmlns="http://schemas.openxmlformats.org/spreadsheetml/2006/main" xmlns:r="http://schemas.openxmlformats.org/officeDocument/2006/relationships">
  <sheetPr>
    <tabColor rgb="FF00B050"/>
  </sheetPr>
  <dimension ref="A1:AG6"/>
  <sheetViews>
    <sheetView showGridLines="0" workbookViewId="0">
      <selection activeCell="D13" sqref="D13"/>
    </sheetView>
  </sheetViews>
  <sheetFormatPr defaultColWidth="11.625" defaultRowHeight="42" customHeight="1"/>
  <cols>
    <col min="1" max="1" width="21.25" style="19" customWidth="1"/>
    <col min="2" max="2" width="53.5" style="20" customWidth="1"/>
    <col min="3" max="3" width="12.875" style="21" customWidth="1"/>
    <col min="4" max="4" width="24.125" style="22" customWidth="1"/>
    <col min="5" max="33" width="11.625" style="22"/>
    <col min="34" max="16384" width="11.625" style="23"/>
  </cols>
  <sheetData>
    <row r="1" spans="1:3" ht="44.1" customHeight="1">
      <c r="A1" s="182" t="s">
        <v>483</v>
      </c>
      <c r="B1" s="182"/>
      <c r="C1" s="182"/>
    </row>
    <row r="2" spans="1:3" ht="24.95" customHeight="1">
      <c r="B2" s="24"/>
      <c r="C2" s="25" t="s">
        <v>0</v>
      </c>
    </row>
    <row r="3" spans="1:3" s="18" customFormat="1" ht="36" customHeight="1">
      <c r="A3" s="26" t="s">
        <v>484</v>
      </c>
      <c r="B3" s="27" t="s">
        <v>110</v>
      </c>
      <c r="C3" s="28" t="s">
        <v>111</v>
      </c>
    </row>
    <row r="4" spans="1:3" s="146" customFormat="1" ht="28.5" customHeight="1">
      <c r="A4" s="183" t="s">
        <v>148</v>
      </c>
      <c r="B4" s="184"/>
      <c r="C4" s="149">
        <v>7000</v>
      </c>
    </row>
    <row r="5" spans="1:3" s="146" customFormat="1" ht="47.25" customHeight="1">
      <c r="A5" s="147" t="s">
        <v>141</v>
      </c>
      <c r="B5" s="148" t="s">
        <v>485</v>
      </c>
      <c r="C5" s="150">
        <v>3000</v>
      </c>
    </row>
    <row r="6" spans="1:3" s="146" customFormat="1" ht="46.5" customHeight="1">
      <c r="A6" s="147" t="s">
        <v>486</v>
      </c>
      <c r="B6" s="148" t="s">
        <v>487</v>
      </c>
      <c r="C6" s="150">
        <v>4000</v>
      </c>
    </row>
  </sheetData>
  <mergeCells count="2">
    <mergeCell ref="A1:C1"/>
    <mergeCell ref="A4:B4"/>
  </mergeCells>
  <phoneticPr fontId="37" type="noConversion"/>
  <printOptions horizontalCentered="1"/>
  <pageMargins left="0.55118110236220497" right="0.43307086614173201" top="0.98425196850393704" bottom="0.98425196850393704" header="0.118110236220472" footer="0.118110236220472"/>
  <pageSetup paperSize="9" fitToHeight="0"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13</vt:i4>
      </vt:variant>
    </vt:vector>
  </HeadingPairs>
  <TitlesOfParts>
    <vt:vector size="24" baseType="lpstr">
      <vt:lpstr>本级收入</vt:lpstr>
      <vt:lpstr>本级支出</vt:lpstr>
      <vt:lpstr>一般收支平衡表</vt:lpstr>
      <vt:lpstr>一般债券安排情况</vt:lpstr>
      <vt:lpstr>提前下达一般转移支付</vt:lpstr>
      <vt:lpstr>本级基金收入</vt:lpstr>
      <vt:lpstr>基金支出</vt:lpstr>
      <vt:lpstr>基金平衡表</vt:lpstr>
      <vt:lpstr>专债安排情况</vt:lpstr>
      <vt:lpstr>提前下达政府性基金</vt:lpstr>
      <vt:lpstr>财力性转移支付增量安排情况表</vt:lpstr>
      <vt:lpstr>本级基金收入!Print_Area</vt:lpstr>
      <vt:lpstr>本级收入!Print_Area</vt:lpstr>
      <vt:lpstr>本级支出!Print_Area</vt:lpstr>
      <vt:lpstr>财力性转移支付增量安排情况表!Print_Area</vt:lpstr>
      <vt:lpstr>基金平衡表!Print_Area</vt:lpstr>
      <vt:lpstr>提前下达政府性基金!Print_Area</vt:lpstr>
      <vt:lpstr>一般收支平衡表!Print_Area</vt:lpstr>
      <vt:lpstr>一般债券安排情况!Print_Area</vt:lpstr>
      <vt:lpstr>专债安排情况!Print_Area</vt:lpstr>
      <vt:lpstr>本级基金收入!Print_Titles</vt:lpstr>
      <vt:lpstr>本级收入!Print_Titles</vt:lpstr>
      <vt:lpstr>基金支出!Print_Titles</vt:lpstr>
      <vt:lpstr>提前下达一般转移支付!Print_Titles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VKie</dc:creator>
  <cp:lastModifiedBy>User</cp:lastModifiedBy>
  <cp:lastPrinted>2023-10-08T08:30:45Z</cp:lastPrinted>
  <dcterms:created xsi:type="dcterms:W3CDTF">2006-09-16T08:00:00Z</dcterms:created>
  <dcterms:modified xsi:type="dcterms:W3CDTF">2023-12-08T00:58:36Z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A185414648C741EC8B3CD1B953FC7B75</vt:lpwstr>
  </property>
  <property fmtid="{D5CDD505-2E9C-101B-9397-08002B2CF9AE}" pid="3" name="KSOProductBuildVer">
    <vt:lpwstr>2052-11.8.2.10290</vt:lpwstr>
  </property>
  <property fmtid="{D5CDD505-2E9C-101B-9397-08002B2CF9AE}" pid="4" name="KSOReadingLayout">
    <vt:bool>false</vt:bool>
  </property>
</Properties>
</file>