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tabRatio="685"/>
  </bookViews>
  <sheets>
    <sheet name="一般公共预算支出调整" sheetId="1" r:id="rId1"/>
    <sheet name="一般公共预算支出平衡" sheetId="3" r:id="rId2"/>
    <sheet name="政府性基金支出调整" sheetId="2" r:id="rId3"/>
    <sheet name="政府基金支出平衡" sheetId="7" r:id="rId4"/>
    <sheet name="2022年债券争取情况表" sheetId="12" r:id="rId5"/>
    <sheet name="一般债券安排情况表" sheetId="6" r:id="rId6"/>
    <sheet name="专项债券情况" sheetId="8" r:id="rId7"/>
    <sheet name="2021提前下达转移支付" sheetId="10" r:id="rId8"/>
    <sheet name="提前下达政府性基金转移支付" sheetId="11" r:id="rId9"/>
    <sheet name="债务限额表" sheetId="4" r:id="rId10"/>
  </sheets>
  <externalReferences>
    <externalReference r:id="rId11"/>
  </externalReferences>
  <definedNames>
    <definedName name="_xlnm._FilterDatabase" localSheetId="7" hidden="1">'2021提前下达转移支付'!$A$3:$J$114</definedName>
    <definedName name="_xlnm._FilterDatabase" localSheetId="8" hidden="1">提前下达政府性基金转移支付!$A$3:$N$12</definedName>
    <definedName name="_xlnm.Print_Area" localSheetId="7">'2021提前下达转移支付'!$B$1:$J$114</definedName>
    <definedName name="_xlnm.Print_Area" localSheetId="8">提前下达政府性基金转移支付!$B$1:$N$12</definedName>
    <definedName name="_xlnm.Print_Area" localSheetId="5">一般债券安排情况表!$A$1:$E$27</definedName>
    <definedName name="_xlnm.Print_Area" localSheetId="3">政府基金支出平衡!$A$1:$H$17</definedName>
    <definedName name="_xlnm.Print_Titles" localSheetId="7">'2021提前下达转移支付'!$1:$3</definedName>
  </definedNames>
  <calcPr calcId="144525" iterate="1" iterateCount="100" iterateDelta="0.001"/>
</workbook>
</file>

<file path=xl/sharedStrings.xml><?xml version="1.0" encoding="utf-8"?>
<sst xmlns="http://schemas.openxmlformats.org/spreadsheetml/2006/main" count="962" uniqueCount="566">
  <si>
    <t>2022年市级一般公共预算支出调整情况表</t>
  </si>
  <si>
    <r>
      <rPr>
        <sz val="12"/>
        <rFont val="Times New Roman"/>
        <charset val="134"/>
      </rPr>
      <t xml:space="preserve">  </t>
    </r>
    <r>
      <rPr>
        <sz val="12"/>
        <rFont val="宋体"/>
        <charset val="134"/>
      </rPr>
      <t>单位：万元</t>
    </r>
  </si>
  <si>
    <t>项    目</t>
  </si>
  <si>
    <r>
      <rPr>
        <sz val="12"/>
        <rFont val="宋体"/>
        <charset val="134"/>
      </rPr>
      <t>年初预算数</t>
    </r>
  </si>
  <si>
    <t>提前下达专项</t>
  </si>
  <si>
    <t>上年结转</t>
  </si>
  <si>
    <t>政府债券支出</t>
  </si>
  <si>
    <t>均衡性转移支付增量</t>
  </si>
  <si>
    <r>
      <rPr>
        <sz val="12"/>
        <rFont val="宋体"/>
        <charset val="134"/>
      </rPr>
      <t>调整预算数</t>
    </r>
  </si>
  <si>
    <t>合   计</t>
  </si>
  <si>
    <t>一般公共服务</t>
  </si>
  <si>
    <t>国防</t>
  </si>
  <si>
    <t>公共安全</t>
  </si>
  <si>
    <t>教育</t>
  </si>
  <si>
    <t>科学技术</t>
  </si>
  <si>
    <t>文化旅游体育与传媒</t>
  </si>
  <si>
    <t>社会保障和就业</t>
  </si>
  <si>
    <t>医疗卫生健康支出</t>
  </si>
  <si>
    <t>节能环保</t>
  </si>
  <si>
    <t>城乡社区事务</t>
  </si>
  <si>
    <t>农林水事务</t>
  </si>
  <si>
    <t>交通运输</t>
  </si>
  <si>
    <t>资源勘探电力信息等事务</t>
  </si>
  <si>
    <t>商业服务业等事务</t>
  </si>
  <si>
    <t>金融支出</t>
  </si>
  <si>
    <t>自然资源海洋气象等事务</t>
  </si>
  <si>
    <t>住房保障支出</t>
  </si>
  <si>
    <t>粮油物资储备管理事务</t>
  </si>
  <si>
    <t>灾害防治及应急管理支出</t>
  </si>
  <si>
    <t>预备费</t>
  </si>
  <si>
    <t>其他支出</t>
  </si>
  <si>
    <t>债务还本付息支出</t>
  </si>
  <si>
    <t>2022年市级一般公共预算收支平衡情况表</t>
  </si>
  <si>
    <r>
      <rPr>
        <sz val="11"/>
        <color indexed="8"/>
        <rFont val="宋体"/>
        <charset val="134"/>
      </rPr>
      <t>单位：万元</t>
    </r>
  </si>
  <si>
    <t>收入项目</t>
  </si>
  <si>
    <t>年初预算数</t>
  </si>
  <si>
    <t>调增数</t>
  </si>
  <si>
    <t>调整预算数</t>
  </si>
  <si>
    <t>支出项目</t>
  </si>
  <si>
    <t xml:space="preserve">本年一般预算收入 </t>
  </si>
  <si>
    <t xml:space="preserve">本年一般预算支出 </t>
  </si>
  <si>
    <t xml:space="preserve">省财政转移性补助收入    </t>
  </si>
  <si>
    <t>基本支出</t>
  </si>
  <si>
    <t>返还性收入</t>
  </si>
  <si>
    <t>　工资福利支出</t>
  </si>
  <si>
    <t>一般性转移支付收入</t>
  </si>
  <si>
    <t>　公用经费</t>
  </si>
  <si>
    <t>其中：均衡性转移支付收入</t>
  </si>
  <si>
    <t>　对个人和家庭补助</t>
  </si>
  <si>
    <t>　　　固定数额补助收入</t>
  </si>
  <si>
    <t>项目支出</t>
  </si>
  <si>
    <t>　　　生态功能区转移支付</t>
  </si>
  <si>
    <t xml:space="preserve">  专项支出</t>
  </si>
  <si>
    <t>　　　其他结算补助</t>
  </si>
  <si>
    <t>　预备费</t>
  </si>
  <si>
    <t>提前下达专项转移支付收入</t>
  </si>
  <si>
    <t>省下专项支出</t>
  </si>
  <si>
    <t>甘州区上解收入</t>
  </si>
  <si>
    <t>转移性支出</t>
  </si>
  <si>
    <t>上年结余</t>
  </si>
  <si>
    <t>专项上解支出</t>
  </si>
  <si>
    <t xml:space="preserve">   专项结转</t>
  </si>
  <si>
    <t>补助县区支出</t>
  </si>
  <si>
    <t>调入预算稳定调节基金</t>
  </si>
  <si>
    <t xml:space="preserve">年终结余  </t>
  </si>
  <si>
    <t>转贷地方政府债券收入</t>
  </si>
  <si>
    <t>地方政府债券安排的支出</t>
  </si>
  <si>
    <t>地方政府债券还本</t>
  </si>
  <si>
    <t xml:space="preserve">总   计  </t>
  </si>
  <si>
    <t>总   计</t>
  </si>
  <si>
    <t>2022年市级政府性基金预算支出调整情况表</t>
  </si>
  <si>
    <r>
      <rPr>
        <sz val="11"/>
        <rFont val="宋体"/>
        <charset val="134"/>
      </rPr>
      <t>单位：万元</t>
    </r>
  </si>
  <si>
    <t>项   目</t>
  </si>
  <si>
    <t>预算数</t>
  </si>
  <si>
    <t>提前下达转移支付</t>
  </si>
  <si>
    <r>
      <rPr>
        <sz val="14"/>
        <rFont val="宋体"/>
        <charset val="134"/>
      </rPr>
      <t>政府债券安排支出数</t>
    </r>
  </si>
  <si>
    <r>
      <rPr>
        <sz val="14"/>
        <rFont val="宋体"/>
        <charset val="134"/>
      </rPr>
      <t>调整预算数</t>
    </r>
  </si>
  <si>
    <t>政府性基金支出小计</t>
  </si>
  <si>
    <t xml:space="preserve">  社会保障和就业支出</t>
  </si>
  <si>
    <t xml:space="preserve">   大中型水库移民后期扶持基金支出</t>
  </si>
  <si>
    <t xml:space="preserve">  城乡社区支出</t>
  </si>
  <si>
    <t xml:space="preserve">    国有土地使用权出让收入及对应专项债务收入安排的支出</t>
  </si>
  <si>
    <t xml:space="preserve">    城市建设支出</t>
  </si>
  <si>
    <t xml:space="preserve">    棚户区改造支出</t>
  </si>
  <si>
    <t xml:space="preserve">    土地出让收入用于农业农村支出</t>
  </si>
  <si>
    <t xml:space="preserve">  交通运输支出</t>
  </si>
  <si>
    <t xml:space="preserve">    车辆通行费安排的支出</t>
  </si>
  <si>
    <t xml:space="preserve">    政府收费公路专项债券收入安排的支出</t>
  </si>
  <si>
    <t xml:space="preserve">  其他支出</t>
  </si>
  <si>
    <t xml:space="preserve">    彩票发行销售机构业务费安排的支出</t>
  </si>
  <si>
    <t xml:space="preserve">    彩票公益金安排的支出</t>
  </si>
  <si>
    <t xml:space="preserve">    福利彩票销售机构的业务费支出</t>
  </si>
  <si>
    <t xml:space="preserve">    其他地方自行试点项目收益专项债券收入安排的支出</t>
  </si>
  <si>
    <t xml:space="preserve">  债务还本支出</t>
  </si>
  <si>
    <t xml:space="preserve">  债务付息支出</t>
  </si>
  <si>
    <t xml:space="preserve">    地方政府专项债务付息支出</t>
  </si>
  <si>
    <t xml:space="preserve">      国有土地使用权出让金债务付息</t>
  </si>
  <si>
    <t xml:space="preserve">      政府收费公路专项债券付息支出</t>
  </si>
  <si>
    <r>
      <rPr>
        <sz val="12"/>
        <rFont val="宋体"/>
        <charset val="134"/>
      </rPr>
      <t xml:space="preserve"> </t>
    </r>
    <r>
      <rPr>
        <sz val="12"/>
        <rFont val="宋体"/>
        <charset val="134"/>
      </rPr>
      <t xml:space="preserve">     </t>
    </r>
    <r>
      <rPr>
        <sz val="12"/>
        <rFont val="宋体"/>
        <charset val="134"/>
      </rPr>
      <t>地方自行试点专项债券付息支出</t>
    </r>
  </si>
  <si>
    <r>
      <rPr>
        <b/>
        <sz val="12"/>
        <rFont val="宋体"/>
        <charset val="134"/>
      </rPr>
      <t xml:space="preserve"> </t>
    </r>
    <r>
      <rPr>
        <b/>
        <sz val="12"/>
        <rFont val="宋体"/>
        <charset val="134"/>
      </rPr>
      <t xml:space="preserve"> </t>
    </r>
    <r>
      <rPr>
        <b/>
        <sz val="12"/>
        <rFont val="宋体"/>
        <charset val="134"/>
      </rPr>
      <t>债务发行费支出</t>
    </r>
  </si>
  <si>
    <t>2022年市级政府性基金预算收支平衡情况表</t>
  </si>
  <si>
    <t>单位：万元</t>
  </si>
  <si>
    <t>项目</t>
  </si>
  <si>
    <r>
      <rPr>
        <b/>
        <sz val="12"/>
        <rFont val="宋体"/>
        <charset val="134"/>
      </rPr>
      <t>调整预算数</t>
    </r>
  </si>
  <si>
    <t>政府性基金预算收入</t>
  </si>
  <si>
    <t>政府性基金预算支出</t>
  </si>
  <si>
    <t>政府性基金预算上级补助收入</t>
  </si>
  <si>
    <r>
      <rPr>
        <sz val="12"/>
        <rFont val="宋体"/>
        <charset val="134"/>
      </rPr>
      <t xml:space="preserve">  </t>
    </r>
    <r>
      <rPr>
        <sz val="12"/>
        <color theme="1"/>
        <rFont val="宋体"/>
        <charset val="134"/>
        <scheme val="minor"/>
      </rPr>
      <t>其中：本级财力安排支出</t>
    </r>
  </si>
  <si>
    <t>政府性基金预算下级上解收入</t>
  </si>
  <si>
    <r>
      <rPr>
        <sz val="12"/>
        <rFont val="宋体"/>
        <charset val="134"/>
      </rPr>
      <t xml:space="preserve"> </t>
    </r>
    <r>
      <rPr>
        <sz val="12"/>
        <color theme="1"/>
        <rFont val="宋体"/>
        <charset val="134"/>
        <scheme val="minor"/>
      </rPr>
      <t xml:space="preserve">        上年结转的专项支出</t>
    </r>
  </si>
  <si>
    <t>政府性基金预算上年结余</t>
  </si>
  <si>
    <r>
      <rPr>
        <sz val="12"/>
        <rFont val="宋体"/>
        <charset val="134"/>
      </rPr>
      <t xml:space="preserve"> </t>
    </r>
    <r>
      <rPr>
        <sz val="12"/>
        <rFont val="宋体"/>
        <charset val="134"/>
      </rPr>
      <t xml:space="preserve">       政府专项债券安排的支出</t>
    </r>
  </si>
  <si>
    <t>政府性基金预算调入资金</t>
  </si>
  <si>
    <r>
      <rPr>
        <sz val="12"/>
        <rFont val="宋体"/>
        <charset val="134"/>
      </rPr>
      <t xml:space="preserve"> </t>
    </r>
    <r>
      <rPr>
        <sz val="12"/>
        <rFont val="宋体"/>
        <charset val="134"/>
      </rPr>
      <t xml:space="preserve">    </t>
    </r>
    <r>
      <rPr>
        <sz val="12"/>
        <rFont val="宋体"/>
        <charset val="134"/>
      </rPr>
      <t>政府性基金预算补助下级支出</t>
    </r>
  </si>
  <si>
    <t xml:space="preserve">  一般公共预算调入</t>
  </si>
  <si>
    <t xml:space="preserve">     政府性基金预算上级专项支出</t>
  </si>
  <si>
    <t xml:space="preserve">  其他调入资金</t>
  </si>
  <si>
    <t>政府性基金预算调出资金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</si>
  <si>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</si>
  <si>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</si>
  <si>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</si>
  <si>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</si>
  <si>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</si>
  <si>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</si>
  <si>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</si>
  <si>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</si>
  <si>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政府性基金预算年终结余</t>
  </si>
  <si>
    <t>收　　入　　总　　计　</t>
  </si>
  <si>
    <t>支　　出　　总　　计　</t>
  </si>
  <si>
    <t>2022年地方政府债券情况表</t>
  </si>
  <si>
    <t>县区名称</t>
  </si>
  <si>
    <t>债券总额</t>
  </si>
  <si>
    <t>新增债券</t>
  </si>
  <si>
    <t>再融资债券</t>
  </si>
  <si>
    <t>备注</t>
  </si>
  <si>
    <t>小计</t>
  </si>
  <si>
    <t>一般债券</t>
  </si>
  <si>
    <t>专项债券</t>
  </si>
  <si>
    <t>合 计</t>
  </si>
  <si>
    <t>市本级</t>
  </si>
  <si>
    <t>甘州区</t>
  </si>
  <si>
    <t>经开区</t>
  </si>
  <si>
    <t>临泽县</t>
  </si>
  <si>
    <t>高台县</t>
  </si>
  <si>
    <t>山丹县</t>
  </si>
  <si>
    <t>民乐县</t>
  </si>
  <si>
    <t>肃南县</t>
  </si>
  <si>
    <t>2022年市本级新增一般债券安排情况表</t>
  </si>
  <si>
    <t>序号</t>
  </si>
  <si>
    <t>执行单位</t>
  </si>
  <si>
    <t>归口科室</t>
  </si>
  <si>
    <t>项目名称</t>
  </si>
  <si>
    <t>安排额度</t>
  </si>
  <si>
    <t>止目前
已执行数</t>
  </si>
  <si>
    <t>剩余数</t>
  </si>
  <si>
    <t>合     计</t>
  </si>
  <si>
    <t>市乡村振兴局</t>
  </si>
  <si>
    <t>综合科</t>
  </si>
  <si>
    <t>市级巩固脱贫攻坚和衔接乡村振兴专项资金</t>
  </si>
  <si>
    <t>市教育局</t>
  </si>
  <si>
    <t>农业农村科</t>
  </si>
  <si>
    <t>初中学业水平考试理化生实验操作考试标准化考场建设项目</t>
  </si>
  <si>
    <t>张掖中学</t>
  </si>
  <si>
    <t>甘肃省张掖中学卓越高中建设项目</t>
  </si>
  <si>
    <t>市委机要和保密局</t>
  </si>
  <si>
    <t>行政政法科</t>
  </si>
  <si>
    <t>党政机关AK工程</t>
  </si>
  <si>
    <t>市纪委监委</t>
  </si>
  <si>
    <t>张掖市监察委员会留置点建设项目</t>
  </si>
  <si>
    <t>张掖市特殊教育学校</t>
  </si>
  <si>
    <t>教科文科</t>
  </si>
  <si>
    <t>张掖市特殊教育学校异地新建</t>
  </si>
  <si>
    <t>张掖市电子政务nw建设项目</t>
  </si>
  <si>
    <t>市消防救援支队</t>
  </si>
  <si>
    <t>张掖市消防支队消防特勤队站及119指挥中心建设项目</t>
  </si>
  <si>
    <t>市城投公司</t>
  </si>
  <si>
    <t>社保科</t>
  </si>
  <si>
    <t>张掖黑河新城弱水大道道路建设工程</t>
  </si>
  <si>
    <t>特种设备检验所</t>
  </si>
  <si>
    <t>资环科</t>
  </si>
  <si>
    <t>张掖市特种设备检验所气瓶检验站升级改造项目</t>
  </si>
  <si>
    <t>质量检验检测研究院</t>
  </si>
  <si>
    <t>张掖市食品药品安全检（监）测能力建设项目</t>
  </si>
  <si>
    <t>市公安局</t>
  </si>
  <si>
    <t>新一代公安网大数据汇聚节点建设项目社会治安防控体系建设项目</t>
  </si>
  <si>
    <t>市中心血站</t>
  </si>
  <si>
    <t>农业科</t>
  </si>
  <si>
    <t>中心血站血液检测实验室及采供血公共卫生服务能力提升建设项目</t>
  </si>
  <si>
    <t>市粮食和物资储备局</t>
  </si>
  <si>
    <t>甘肃河西救灾物资及军需物资储备库建设项目</t>
  </si>
  <si>
    <t>张掖市消防救援支队</t>
  </si>
  <si>
    <t>张掖市消防救援支队火场指挥车及通信指挥车采购项目</t>
  </si>
  <si>
    <t>丹霞大景区管委会</t>
  </si>
  <si>
    <t>张掖地质博物馆建设项目</t>
  </si>
  <si>
    <t>市民政局</t>
  </si>
  <si>
    <t>乡镇综合养老服务中心建设项目</t>
  </si>
  <si>
    <t>市卫健委</t>
  </si>
  <si>
    <t>全民健康信息平台</t>
  </si>
  <si>
    <t>市委政法委</t>
  </si>
  <si>
    <t>经建科</t>
  </si>
  <si>
    <t>张掖市公共安全视频监控建设联网应用项目（雪亮工程）</t>
  </si>
  <si>
    <t>市水务局</t>
  </si>
  <si>
    <t>酥油口水库雨水情测报项目</t>
  </si>
  <si>
    <t>市住建局</t>
  </si>
  <si>
    <t>张掖市滨河新区商区广场人防工程</t>
  </si>
  <si>
    <t>市委机要保密局</t>
  </si>
  <si>
    <t>保密技术服务中心</t>
  </si>
  <si>
    <t>市档案馆</t>
  </si>
  <si>
    <t>张掖市数字档案馆建设项目</t>
  </si>
  <si>
    <t>2022年市本级及经开区新增专项债券安排情况统计表</t>
  </si>
  <si>
    <t xml:space="preserve">      单位：亿元</t>
  </si>
  <si>
    <t>拨付情况</t>
  </si>
  <si>
    <t>支出情况</t>
  </si>
  <si>
    <t>市本级小计（10个）</t>
  </si>
  <si>
    <t>张掖LNG储备中心</t>
  </si>
  <si>
    <t>张掖木塔西侧片区改造“甘州老街”项目</t>
  </si>
  <si>
    <t>张掖市基础母牛核心群循环产业基地建设项目</t>
  </si>
  <si>
    <t>张掖大数据产业园建设项目</t>
  </si>
  <si>
    <t>张掖公路物流港项目</t>
  </si>
  <si>
    <t>张掖市第二人民医院疫情物资和设备采购及病区改造项目</t>
  </si>
  <si>
    <t>张掖现代城市后勤补配物流科技园</t>
  </si>
  <si>
    <t>张掖经济技术开发区循环经济示范园供水项目</t>
  </si>
  <si>
    <t>张掖市幼儿园保教楼建设项目</t>
  </si>
  <si>
    <t>张掖七彩丹霞景区七彩镇旅游基础设施建设项目</t>
  </si>
  <si>
    <t>经开区小计（2个）</t>
  </si>
  <si>
    <t>张掖经济技术开发区循环经济示范园2022年基础设施配套工程</t>
  </si>
  <si>
    <t>国家级张掖经济技术开发区生态科技产业园供热供气（蒸汽）基础设施工程项目</t>
  </si>
  <si>
    <t>甘州区小计（13个）</t>
  </si>
  <si>
    <r>
      <rPr>
        <b/>
        <sz val="12"/>
        <color indexed="8"/>
        <rFont val="宋体"/>
        <charset val="134"/>
      </rPr>
      <t>临泽县小计（20</t>
    </r>
    <r>
      <rPr>
        <b/>
        <sz val="12"/>
        <color indexed="8"/>
        <rFont val="宋体"/>
        <charset val="134"/>
      </rPr>
      <t>个）</t>
    </r>
  </si>
  <si>
    <t>高台县小计（5个）</t>
  </si>
  <si>
    <t>山丹县小计（8个）</t>
  </si>
  <si>
    <r>
      <rPr>
        <b/>
        <sz val="12"/>
        <color indexed="8"/>
        <rFont val="宋体"/>
        <charset val="134"/>
      </rPr>
      <t>民乐县小计（1</t>
    </r>
    <r>
      <rPr>
        <b/>
        <sz val="12"/>
        <color indexed="8"/>
        <rFont val="宋体"/>
        <charset val="134"/>
      </rPr>
      <t>1</t>
    </r>
    <r>
      <rPr>
        <b/>
        <sz val="12"/>
        <color indexed="8"/>
        <rFont val="宋体"/>
        <charset val="134"/>
      </rPr>
      <t>个）</t>
    </r>
  </si>
  <si>
    <t>肃南县小计（2个）</t>
  </si>
  <si>
    <t>2022提前下达一般公共预算转移支付表</t>
  </si>
  <si>
    <t>调整单号</t>
  </si>
  <si>
    <t>资金性质</t>
  </si>
  <si>
    <t>资金属性</t>
  </si>
  <si>
    <t>业务归口处室</t>
  </si>
  <si>
    <t>类</t>
  </si>
  <si>
    <t>功能分类</t>
  </si>
  <si>
    <t>文号</t>
  </si>
  <si>
    <t>指标文标题</t>
  </si>
  <si>
    <t>资金</t>
  </si>
  <si>
    <t>合计</t>
  </si>
  <si>
    <r>
      <rPr>
        <b/>
        <sz val="11"/>
        <color indexed="0"/>
        <rFont val="Calibri"/>
        <charset val="134"/>
      </rPr>
      <t>201</t>
    </r>
    <r>
      <rPr>
        <b/>
        <sz val="11"/>
        <color indexed="0"/>
        <rFont val="宋体"/>
        <charset val="134"/>
      </rPr>
      <t>一般公共服务支出小计</t>
    </r>
  </si>
  <si>
    <t>[111] 一般公共预算资金</t>
  </si>
  <si>
    <t>[0105] 行政处</t>
  </si>
  <si>
    <t>[2013899] 其他市场监督管理事务</t>
  </si>
  <si>
    <t>甘财行[2021]52号</t>
  </si>
  <si>
    <t>提前下达2022年食品药品监管补助资金的通知</t>
  </si>
  <si>
    <r>
      <rPr>
        <sz val="11"/>
        <color indexed="0"/>
        <rFont val="宋体"/>
        <charset val="134"/>
      </rPr>
      <t>食品药品监管补助资金</t>
    </r>
  </si>
  <si>
    <t>甘财行[2021]55号</t>
  </si>
  <si>
    <t>提前下达2022年市场监督管理瓦项资金的通知</t>
  </si>
  <si>
    <t>工商行政管理专项</t>
  </si>
  <si>
    <t>[0109] 经济建设处</t>
  </si>
  <si>
    <t>[2010408] 物价管理</t>
  </si>
  <si>
    <t>甘财建[2021]249号</t>
  </si>
  <si>
    <t>提前下达2022年农产品成本调查专项中央补助资金预算的通知</t>
  </si>
  <si>
    <t>农产品成本调查专项经费</t>
  </si>
  <si>
    <t>201</t>
  </si>
  <si>
    <t>[2300227] 固定数额补助支出</t>
  </si>
  <si>
    <t>甘财行[2021]58号</t>
  </si>
  <si>
    <t>提前下达2022年中央财政对地方审计专项补助经费的通知</t>
  </si>
  <si>
    <t>审计专项补助经费</t>
  </si>
  <si>
    <t>甘财行[2021]42号</t>
  </si>
  <si>
    <t>提前下达2022年纤维公证检验经费的通知</t>
  </si>
  <si>
    <t>棉花等纤维公证检验经费</t>
  </si>
  <si>
    <t>食品药品监管补助</t>
  </si>
  <si>
    <r>
      <rPr>
        <b/>
        <sz val="11"/>
        <rFont val="宋体"/>
        <charset val="134"/>
        <scheme val="major"/>
      </rPr>
      <t>204</t>
    </r>
    <r>
      <rPr>
        <b/>
        <sz val="11"/>
        <rFont val="宋体"/>
        <charset val="134"/>
      </rPr>
      <t>公共安全小计</t>
    </r>
  </si>
  <si>
    <t>[0106] 政法处</t>
  </si>
  <si>
    <t>[2040699] 其他司法支出</t>
  </si>
  <si>
    <t>甘财政法[2021]39号</t>
  </si>
  <si>
    <t>提前下达2022年司法系统政法纪检监察转移支付资金的通知</t>
  </si>
  <si>
    <t>司法系统政法转移支付资金</t>
  </si>
  <si>
    <t>[2040299] 其他公安支出</t>
  </si>
  <si>
    <t>甘财政法[2021]42号</t>
  </si>
  <si>
    <t>提前下达2022年全省公安机关中央政法纪检监察转移支付资金预算的通知</t>
  </si>
  <si>
    <t>全省公安机关政法转移支付资金</t>
  </si>
  <si>
    <r>
      <rPr>
        <b/>
        <sz val="11"/>
        <rFont val="Calibri"/>
        <charset val="134"/>
      </rPr>
      <t>205</t>
    </r>
    <r>
      <rPr>
        <b/>
        <sz val="11"/>
        <rFont val="宋体"/>
        <charset val="134"/>
      </rPr>
      <t>教育支出小计</t>
    </r>
  </si>
  <si>
    <t>[0107] 教育事业处</t>
  </si>
  <si>
    <t>[2050201] 学前教育</t>
  </si>
  <si>
    <r>
      <rPr>
        <sz val="11"/>
        <color indexed="0"/>
        <rFont val="宋体"/>
        <charset val="134"/>
      </rPr>
      <t>甘财教</t>
    </r>
    <r>
      <rPr>
        <sz val="11"/>
        <color indexed="0"/>
        <rFont val="Calibri"/>
        <charset val="134"/>
      </rPr>
      <t>[2021]77</t>
    </r>
    <r>
      <rPr>
        <sz val="11"/>
        <color indexed="0"/>
        <rFont val="宋体"/>
        <charset val="134"/>
      </rPr>
      <t>号</t>
    </r>
  </si>
  <si>
    <t>提前下达2022年学生资助补助经费的通知</t>
  </si>
  <si>
    <t>学生资助补助资金</t>
  </si>
  <si>
    <t>[2050204] 高中教育</t>
  </si>
  <si>
    <t>甘财教[2021]77号</t>
  </si>
  <si>
    <t>[2050299] 其他普通教育支出</t>
  </si>
  <si>
    <t>甘财教[2021]73号</t>
  </si>
  <si>
    <t>提前下达2022年中小学幼儿园教师国家级培训计划资金的通知</t>
  </si>
  <si>
    <t>教师培训经费[含顶岗支教经费]</t>
  </si>
  <si>
    <t>甘财教[2021]79号</t>
  </si>
  <si>
    <t>提前下达2022年学前教育发展专项资金的通知</t>
  </si>
  <si>
    <t>学前教育发展补助资金</t>
  </si>
  <si>
    <t>[2050302] 中等职业教育</t>
  </si>
  <si>
    <t>甘财教[2021]78号</t>
  </si>
  <si>
    <t>提前下达2022年现代职业教育质量提升资金的通知</t>
  </si>
  <si>
    <r>
      <rPr>
        <sz val="11"/>
        <color indexed="0"/>
        <rFont val="宋体"/>
        <charset val="134"/>
      </rPr>
      <t>现代职业教育专项资金</t>
    </r>
  </si>
  <si>
    <t>甘财教[2021]84号</t>
  </si>
  <si>
    <t>提前下达2022年学校体育美育和学生健康省级专项资金的通知</t>
  </si>
  <si>
    <t>学校德智体美劳发展经费</t>
  </si>
  <si>
    <t>[2050701] 特殊学校教育</t>
  </si>
  <si>
    <t>甘财教[2021]75号</t>
  </si>
  <si>
    <t>提前下达2022年特殊教育补助资金的通知</t>
  </si>
  <si>
    <t>特殊教育补助</t>
  </si>
  <si>
    <t>[2050305] 高等职业教育</t>
  </si>
  <si>
    <t>提前下达2022年学校资助补助经费的通知</t>
  </si>
  <si>
    <t>甘财教[2021]80号</t>
  </si>
  <si>
    <t>提前下达2022年改善普通高中办学条件补助资金的通知</t>
  </si>
  <si>
    <r>
      <rPr>
        <sz val="11"/>
        <color indexed="0"/>
        <rFont val="宋体"/>
        <charset val="134"/>
      </rPr>
      <t>改善普通高中学校办学条件补助</t>
    </r>
  </si>
  <si>
    <t>[2050303] 技校教育</t>
  </si>
  <si>
    <t>儿童青少年近视防控专项资金</t>
  </si>
  <si>
    <t>甘财教[2021]89号</t>
  </si>
  <si>
    <t>提前下达2022年省内高中民族班专项补助资金的通知</t>
  </si>
  <si>
    <t>高中民族班项目</t>
  </si>
  <si>
    <t>甘财建[2021]254号</t>
  </si>
  <si>
    <t>提前下达2022年社会事业第一批省级基建投资预算的通知</t>
  </si>
  <si>
    <r>
      <rPr>
        <sz val="11"/>
        <color indexed="0"/>
        <rFont val="宋体"/>
        <charset val="134"/>
      </rPr>
      <t>重点项目前期费和基本建设投资</t>
    </r>
  </si>
  <si>
    <r>
      <rPr>
        <b/>
        <sz val="11"/>
        <rFont val="Calibri"/>
        <charset val="134"/>
      </rPr>
      <t>206</t>
    </r>
    <r>
      <rPr>
        <b/>
        <sz val="11"/>
        <rFont val="宋体"/>
        <charset val="134"/>
      </rPr>
      <t>科学技术支出小计</t>
    </r>
  </si>
  <si>
    <t>[0108] 科技文化处</t>
  </si>
  <si>
    <t>[2060705] 科技馆站</t>
  </si>
  <si>
    <t>甘财科[2021]119号</t>
  </si>
  <si>
    <t>提前下达2022年科技馆免费开放补助资金的通知</t>
  </si>
  <si>
    <t>科技馆免费开放补助资金</t>
  </si>
  <si>
    <r>
      <rPr>
        <b/>
        <sz val="11"/>
        <rFont val="Calibri"/>
        <charset val="134"/>
      </rPr>
      <t>207</t>
    </r>
    <r>
      <rPr>
        <b/>
        <sz val="11"/>
        <rFont val="宋体"/>
        <charset val="134"/>
      </rPr>
      <t>文化旅游体育与传媒支出小计</t>
    </r>
  </si>
  <si>
    <t>[2070199] 其他文化和旅游支出</t>
  </si>
  <si>
    <t>甘财科[2021]99号</t>
  </si>
  <si>
    <t>提前下达2022年公共图书馆美术馆文化馆[站]免费开放补助资金预算的通知</t>
  </si>
  <si>
    <r>
      <rPr>
        <sz val="11"/>
        <color indexed="0"/>
        <rFont val="宋体"/>
        <charset val="134"/>
      </rPr>
      <t>市县三馆一站免费开放资金</t>
    </r>
  </si>
  <si>
    <t>[2070205] 博物馆</t>
  </si>
  <si>
    <t>甘财科[2021]111号</t>
  </si>
  <si>
    <t>下达2022年博物馆纪念馆开放补助资金的通知</t>
  </si>
  <si>
    <t>博物馆、纪念馆免费开放配套资金</t>
  </si>
  <si>
    <t>[2070899] 其他广播电视支出</t>
  </si>
  <si>
    <t>甘财科[2021]104号</t>
  </si>
  <si>
    <t>提前下达2022年广电事业补助经费预算的通知</t>
  </si>
  <si>
    <r>
      <rPr>
        <sz val="11"/>
        <color indexed="0"/>
        <rFont val="宋体"/>
        <charset val="134"/>
      </rPr>
      <t>保障</t>
    </r>
    <r>
      <rPr>
        <sz val="11"/>
        <color indexed="0"/>
        <rFont val="Calibri"/>
        <charset val="134"/>
      </rPr>
      <t>“</t>
    </r>
    <r>
      <rPr>
        <sz val="11"/>
        <color indexed="0"/>
        <rFont val="宋体"/>
        <charset val="134"/>
      </rPr>
      <t>三满</t>
    </r>
    <r>
      <rPr>
        <sz val="11"/>
        <color indexed="0"/>
        <rFont val="Calibri"/>
        <charset val="134"/>
      </rPr>
      <t>”</t>
    </r>
    <r>
      <rPr>
        <sz val="11"/>
        <color indexed="0"/>
        <rFont val="宋体"/>
        <charset val="134"/>
      </rPr>
      <t>播出无线发射及微波传输更新及运维费</t>
    </r>
  </si>
  <si>
    <t>甘财科[2021]102号</t>
  </si>
  <si>
    <t>提前下达2022年文化人才专项经费的通知</t>
  </si>
  <si>
    <t>三区文化人才专项资金</t>
  </si>
  <si>
    <t>微波传输业务费</t>
  </si>
  <si>
    <t>[2070307] 体育场馆</t>
  </si>
  <si>
    <t>甘财科[2021]91号</t>
  </si>
  <si>
    <t>提前下达2022年公共体育场馆向社会免费或低收费开放补助资金的通知</t>
  </si>
  <si>
    <t>大型体育场馆免费低收费开放省级配套</t>
  </si>
  <si>
    <t>大型体育场馆免费低收费开放</t>
  </si>
  <si>
    <t>[2070204] 文物保护</t>
  </si>
  <si>
    <t>甘财科[2021]110号</t>
  </si>
  <si>
    <t>提前下达2022年国家文物保护专项资金[一般项目]的通知</t>
  </si>
  <si>
    <t>文物保护专项资金</t>
  </si>
  <si>
    <t>[2070399] 其他体育支出</t>
  </si>
  <si>
    <t>甘财科[2021]98号</t>
  </si>
  <si>
    <t>提前下达2022年中央支持地方公共文化服务体系建设补助资金</t>
  </si>
  <si>
    <t>公共文化服务体系建设专项</t>
  </si>
  <si>
    <t>提前下达2022年博物馆纪念馆开放补助资金的通知</t>
  </si>
  <si>
    <t>博物馆纪念馆免费开放</t>
  </si>
  <si>
    <t>[2079999] 其他文化旅游体育与传媒支出</t>
  </si>
  <si>
    <t>甘财科[2021]118号</t>
  </si>
  <si>
    <t>提前下达2022年中央公共文化服务体系建设补助资金的通知</t>
  </si>
  <si>
    <t>公共文化服务体系建设专项资金</t>
  </si>
  <si>
    <r>
      <rPr>
        <b/>
        <sz val="11"/>
        <rFont val="Calibri"/>
        <charset val="134"/>
      </rPr>
      <t>208</t>
    </r>
    <r>
      <rPr>
        <b/>
        <sz val="11"/>
        <rFont val="宋体"/>
        <charset val="134"/>
      </rPr>
      <t>社会保障和就业支出小计</t>
    </r>
  </si>
  <si>
    <t>[0113] 社会保障处</t>
  </si>
  <si>
    <t>[2080903] 军队移交政府离退休干部管理机构</t>
  </si>
  <si>
    <t>甘财社[2021]121号</t>
  </si>
  <si>
    <t>提前下达2022年退役安置补助经费预算的通知</t>
  </si>
  <si>
    <r>
      <rPr>
        <sz val="11"/>
        <color indexed="0"/>
        <rFont val="宋体"/>
        <charset val="134"/>
      </rPr>
      <t>退役安置补助经费</t>
    </r>
  </si>
  <si>
    <t>[2081105] 残疾人就业和扶贫</t>
  </si>
  <si>
    <r>
      <rPr>
        <sz val="11"/>
        <color indexed="0"/>
        <rFont val="宋体"/>
        <charset val="134"/>
      </rPr>
      <t>甘财社</t>
    </r>
    <r>
      <rPr>
        <sz val="11"/>
        <color indexed="0"/>
        <rFont val="Calibri"/>
        <charset val="134"/>
      </rPr>
      <t>[2021]134</t>
    </r>
    <r>
      <rPr>
        <sz val="11"/>
        <color indexed="0"/>
        <rFont val="宋体"/>
        <charset val="134"/>
      </rPr>
      <t>号</t>
    </r>
  </si>
  <si>
    <t>下达2022年省级财政残疾人事业发展补助资金预算的通知</t>
  </si>
  <si>
    <r>
      <rPr>
        <sz val="11"/>
        <color indexed="0"/>
        <rFont val="宋体"/>
        <charset val="134"/>
      </rPr>
      <t>残疾人康复就业创业及培训经费</t>
    </r>
  </si>
  <si>
    <t>[2080799] 其他就业补助支出</t>
  </si>
  <si>
    <t>甘财社[2021]115号</t>
  </si>
  <si>
    <t>提前下达2022年就业补助资金预算的通知</t>
  </si>
  <si>
    <r>
      <rPr>
        <sz val="11"/>
        <color indexed="0"/>
        <rFont val="宋体"/>
        <charset val="134"/>
      </rPr>
      <t>就业补助资金</t>
    </r>
    <r>
      <rPr>
        <sz val="11"/>
        <color indexed="0"/>
        <rFont val="Calibri"/>
        <charset val="134"/>
      </rPr>
      <t>[</t>
    </r>
    <r>
      <rPr>
        <sz val="11"/>
        <color indexed="0"/>
        <rFont val="宋体"/>
        <charset val="134"/>
      </rPr>
      <t>含创业扶持资金</t>
    </r>
  </si>
  <si>
    <t>[2081902] 农村最低生活保障金支出</t>
  </si>
  <si>
    <t>甘财社[2021]112号</t>
  </si>
  <si>
    <t>提前下达2022困难群众救助补助资金</t>
  </si>
  <si>
    <t>困难群众救助补助资金</t>
  </si>
  <si>
    <t>[2080507] 对机关事业单位基本养老保险基金的补助</t>
  </si>
  <si>
    <t>甘财社[2021]114号</t>
  </si>
  <si>
    <t>提前下达2022年机关事业单位养老保险制度改革中央财政补助经费预算的通知</t>
  </si>
  <si>
    <t>机关事业单位养老保险</t>
  </si>
  <si>
    <t>[2080902] 军队移交政府的离退休人员安置</t>
  </si>
  <si>
    <t>退役安置补助经费[军队移交政府离退休人员安置补助]</t>
  </si>
  <si>
    <t>[2081104] 残疾人康复</t>
  </si>
  <si>
    <t>残疾儿童康复救助</t>
  </si>
  <si>
    <r>
      <rPr>
        <sz val="11"/>
        <color indexed="0"/>
        <rFont val="宋体"/>
        <charset val="134"/>
      </rPr>
      <t>甘财社</t>
    </r>
    <r>
      <rPr>
        <sz val="11"/>
        <color indexed="0"/>
        <rFont val="Calibri"/>
        <charset val="134"/>
      </rPr>
      <t>[2021]124</t>
    </r>
    <r>
      <rPr>
        <sz val="11"/>
        <color indexed="0"/>
        <rFont val="宋体"/>
        <charset val="134"/>
      </rPr>
      <t>号</t>
    </r>
  </si>
  <si>
    <t>提前下达2022年中央财政残疾人事业发展补助资金预算的通知</t>
  </si>
  <si>
    <t>中央财政残疾人事业发展补助</t>
  </si>
  <si>
    <r>
      <rPr>
        <b/>
        <sz val="11"/>
        <rFont val="Calibri"/>
        <charset val="134"/>
      </rPr>
      <t>210</t>
    </r>
    <r>
      <rPr>
        <b/>
        <sz val="11"/>
        <rFont val="宋体"/>
        <charset val="134"/>
      </rPr>
      <t>卫生健康支出小计</t>
    </r>
  </si>
  <si>
    <t>[2101202] 财政对城乡居民基本医疗保险基金的补助</t>
  </si>
  <si>
    <t>甘财社[2021]144</t>
  </si>
  <si>
    <t>提前下达2022年城居省级财政补助资金</t>
  </si>
  <si>
    <t>城乡居民基本医疗保险补助</t>
  </si>
  <si>
    <t>[2100399] 其他基层医疗卫生机构支出</t>
  </si>
  <si>
    <t>甘财社[2021]132号</t>
  </si>
  <si>
    <t>提前下达2022年中央转移支付医疗服务与保障能力提升补助资金预算的通知</t>
  </si>
  <si>
    <t>医疗卫生机构能力建设</t>
  </si>
  <si>
    <t>甘财社[2021]118号</t>
  </si>
  <si>
    <t>提前下达2022年中央城居财政补助资金</t>
  </si>
  <si>
    <t>[2100299] 其他公立医院支出</t>
  </si>
  <si>
    <t>甘财社[2021]133号</t>
  </si>
  <si>
    <t>公立医院综合改革</t>
  </si>
  <si>
    <t>[2100408] 基本公共卫生服务</t>
  </si>
  <si>
    <t>甘财社[2021]129号</t>
  </si>
  <si>
    <t>提前下达2022年基本公共卫生服务中央及省级补助资金预算的通知</t>
  </si>
  <si>
    <t>基本公共卫生服务项目</t>
  </si>
  <si>
    <t>[2101599] 其他医疗保障管理事务支出</t>
  </si>
  <si>
    <t>甘财社[2021]117号</t>
  </si>
  <si>
    <t>提前下达2022年医疗服务与保障能力提升资金</t>
  </si>
  <si>
    <t>医疗服务与保障能力提升</t>
  </si>
  <si>
    <t>[2100409] 重大公共卫生服务</t>
  </si>
  <si>
    <t>甘财社[2021]127号</t>
  </si>
  <si>
    <t>提前下达2022年中央转移支付重大传染病防控经费预算的通知</t>
  </si>
  <si>
    <t>重大传染病防控补助资金</t>
  </si>
  <si>
    <t>[2109999] 其他卫生健康支出</t>
  </si>
  <si>
    <t>甘财社[2021]128号</t>
  </si>
  <si>
    <t>住院医师规范化培训省级补助资金</t>
  </si>
  <si>
    <t>提前下达2022年中中央转移支付医疗服务与保障能力提升补助资金预算的通知</t>
  </si>
  <si>
    <t>[2100601] 中医（民族医）药专项</t>
  </si>
  <si>
    <t>甘财社[2021]125号</t>
  </si>
  <si>
    <t>中医药专项</t>
  </si>
  <si>
    <r>
      <rPr>
        <b/>
        <sz val="11"/>
        <rFont val="Calibri"/>
        <charset val="134"/>
      </rPr>
      <t>211</t>
    </r>
    <r>
      <rPr>
        <b/>
        <sz val="11"/>
        <rFont val="宋体"/>
        <charset val="134"/>
      </rPr>
      <t>节能环保支出小计</t>
    </r>
  </si>
  <si>
    <t>[2111301] 循环经济</t>
  </si>
  <si>
    <t>甘财建[2021]216号</t>
  </si>
  <si>
    <t>提前下达节能减排[循环经济试点示范项目]中央补助资金投资预算的通知</t>
  </si>
  <si>
    <t>节能减排[循环经济试点示范项目]补助资金</t>
  </si>
  <si>
    <t>[0110] 自然资源和生态环境处</t>
  </si>
  <si>
    <t>[2111103] 减排专项支出</t>
  </si>
  <si>
    <t>甘财资环[2021]140号</t>
  </si>
  <si>
    <t>提前下达2022年省级环境污染防治与监测监管专项资金的通知</t>
  </si>
  <si>
    <r>
      <rPr>
        <sz val="11"/>
        <color indexed="0"/>
        <rFont val="宋体"/>
        <charset val="134"/>
      </rPr>
      <t>环境污染防治与监测监管专项</t>
    </r>
  </si>
  <si>
    <t>[2110405] 草原生态修复治理</t>
  </si>
  <si>
    <t>甘财资环[2021]121号</t>
  </si>
  <si>
    <t>提前下达2022年中央林业草原生态保护恢复资金预算的通知</t>
  </si>
  <si>
    <t>草原生态修复治理补助</t>
  </si>
  <si>
    <t>[2110302] 水体</t>
  </si>
  <si>
    <t>甘财资环[2021]132号</t>
  </si>
  <si>
    <t>提前下达2022年中央水污染防治资金的通知</t>
  </si>
  <si>
    <t>中央水污染防治资金[对下转移]</t>
  </si>
  <si>
    <t>[2110301] 大气</t>
  </si>
  <si>
    <t>甘财资环[2021]131号</t>
  </si>
  <si>
    <t>提前下达2022年中央大气污染防治资金的通知</t>
  </si>
  <si>
    <t>大气污染防治资金</t>
  </si>
  <si>
    <r>
      <rPr>
        <b/>
        <sz val="11"/>
        <rFont val="Calibri"/>
        <charset val="134"/>
      </rPr>
      <t>212</t>
    </r>
    <r>
      <rPr>
        <b/>
        <sz val="11"/>
        <rFont val="宋体"/>
        <charset val="134"/>
      </rPr>
      <t>城乡社区支出小计</t>
    </r>
  </si>
  <si>
    <t>[0101] 综合处</t>
  </si>
  <si>
    <t>[2120501] 城乡社区环境卫生</t>
  </si>
  <si>
    <t>甘财综[2021]61号</t>
  </si>
  <si>
    <t>提前下达2022年城市生活垃圾分类省级奖补资金预算的通知</t>
  </si>
  <si>
    <t>城市生活垃圾分类奖补资金</t>
  </si>
  <si>
    <r>
      <rPr>
        <b/>
        <sz val="11"/>
        <rFont val="Calibri"/>
        <charset val="134"/>
      </rPr>
      <t>213</t>
    </r>
    <r>
      <rPr>
        <b/>
        <sz val="11"/>
        <rFont val="宋体"/>
        <charset val="134"/>
      </rPr>
      <t>农林水支出小计</t>
    </r>
  </si>
  <si>
    <r>
      <rPr>
        <sz val="11"/>
        <color indexed="0"/>
        <rFont val="Calibri"/>
        <charset val="134"/>
      </rPr>
      <t xml:space="preserve">[111] </t>
    </r>
    <r>
      <rPr>
        <sz val="11"/>
        <color indexed="0"/>
        <rFont val="宋体"/>
        <charset val="134"/>
      </rPr>
      <t>一般公共预算资金</t>
    </r>
  </si>
  <si>
    <t>[2130237] 行业业务管理</t>
  </si>
  <si>
    <t>甘财资环[2021]151号</t>
  </si>
  <si>
    <t>提前下达2022年省级林业草原资源保护与发展有关资金预算的通知</t>
  </si>
  <si>
    <t>林业草原行业管理费</t>
  </si>
  <si>
    <t>[0111] 农业农村处</t>
  </si>
  <si>
    <t>[2130306] 水利工程运行与维护</t>
  </si>
  <si>
    <t>甘财农[2021]142号</t>
  </si>
  <si>
    <t>提前下达2022年省级财政水土保持补偿费及水利工程运行与维护项目资金预算的通知</t>
  </si>
  <si>
    <t>水利工程建设运行与维护</t>
  </si>
  <si>
    <t>[2130206] 技术推广与转化</t>
  </si>
  <si>
    <t>湿地等生态保护支出</t>
  </si>
  <si>
    <t>[2130108] 病虫害控制</t>
  </si>
  <si>
    <t>甘财农[2021]117号</t>
  </si>
  <si>
    <t>提前下达2022年中央动物防疫等补助经费预算的通知</t>
  </si>
  <si>
    <t>中央财政动物防疫等补助经费</t>
  </si>
  <si>
    <t>[2130135] 农业资源保护修复与利用</t>
  </si>
  <si>
    <t>甘财农[2021]140号</t>
  </si>
  <si>
    <t>提前下达2022年省级农业资源及生态保护补助资金的通知</t>
  </si>
  <si>
    <t>农村清洁能源综合利用</t>
  </si>
  <si>
    <t>[2130305] 水利工程建设</t>
  </si>
  <si>
    <t>甘财农[2021]121号</t>
  </si>
  <si>
    <t>提前下达2022年中央财政水利发展资金预算的通知</t>
  </si>
  <si>
    <t>水利发展资金</t>
  </si>
  <si>
    <t>[2130205] 森林资源培育</t>
  </si>
  <si>
    <t>甘财资环[2021]120号</t>
  </si>
  <si>
    <t>提前下达2022年中央林业改革发展资金预算的通知</t>
  </si>
  <si>
    <t>国土绿化支出</t>
  </si>
  <si>
    <t>甘财农[2021]141号</t>
  </si>
  <si>
    <t>提前下达2022年农作物主要病虫害防治补助资金预算的通知</t>
  </si>
  <si>
    <t>农作物主要病虫害防治</t>
  </si>
  <si>
    <t>甘财农[2021]112号</t>
  </si>
  <si>
    <t>提前下达2022年中央农业资源及生态保护补助资金的通知</t>
  </si>
  <si>
    <t>农业资源及生态保护补助资金</t>
  </si>
  <si>
    <t>甘财农[2021]143号</t>
  </si>
  <si>
    <t>提前下达2022年省级财政水资源费及水利建设基金预算的通知</t>
  </si>
  <si>
    <t>水利建设基金</t>
  </si>
  <si>
    <t>[2130311] 水资源节约管理与保护</t>
  </si>
  <si>
    <t>水资源节约保护与管理</t>
  </si>
  <si>
    <t>[2130209] 森林生态效益补偿</t>
  </si>
  <si>
    <t>森林资源管护</t>
  </si>
  <si>
    <t>甘财农[2021]125号</t>
  </si>
  <si>
    <t>提前下达2022年省级动物防疫及卫生安全监管资金预算的通知</t>
  </si>
  <si>
    <t>动物防疫及检测监管等经费</t>
  </si>
  <si>
    <t>提前下达2022年基层动物防疫人员补助经费</t>
  </si>
  <si>
    <t>动物防疫基层工作人员补助经费</t>
  </si>
  <si>
    <t>[2130211] 动植物保护</t>
  </si>
  <si>
    <t>[2130234] 林业草原防灾减灾</t>
  </si>
  <si>
    <t>[2130212] 湿地保护</t>
  </si>
  <si>
    <r>
      <rPr>
        <b/>
        <sz val="11"/>
        <rFont val="Calibri"/>
        <charset val="134"/>
      </rPr>
      <t>214</t>
    </r>
    <r>
      <rPr>
        <b/>
        <sz val="11"/>
        <rFont val="宋体"/>
        <charset val="134"/>
      </rPr>
      <t>交通运输支出小计</t>
    </r>
  </si>
  <si>
    <t>[2140399] 其他民用航空运输支出</t>
  </si>
  <si>
    <t>甘财建[2021]251号</t>
  </si>
  <si>
    <t>提前下达2022年民航和综合运输发展引导专项转移支付资金</t>
  </si>
  <si>
    <t>民航和综合运输发展引导专项转移资金</t>
  </si>
  <si>
    <t>[2140601] 车辆购置税用于公路等基础设施建设支出</t>
  </si>
  <si>
    <t>甘财建[2021]191号</t>
  </si>
  <si>
    <t>提前下达2022年车辆购置税收入补助地方资金预算[第一批]的通知</t>
  </si>
  <si>
    <t>中央车辆购置税收入补助地方资金用于重点公路建设资金</t>
  </si>
  <si>
    <r>
      <rPr>
        <b/>
        <sz val="11"/>
        <rFont val="Calibri"/>
        <charset val="134"/>
      </rPr>
      <t>216</t>
    </r>
    <r>
      <rPr>
        <b/>
        <sz val="11"/>
        <rFont val="宋体"/>
        <charset val="134"/>
      </rPr>
      <t>商业服务业等支出小计</t>
    </r>
  </si>
  <si>
    <t>[2160602] 一般行政管理事务</t>
  </si>
  <si>
    <t>甘财建[2021]198号</t>
  </si>
  <si>
    <t>提前下达2022年中央财政外经贸发展专项资金的通知</t>
  </si>
  <si>
    <t>外经贸发展专项</t>
  </si>
  <si>
    <t>[2160202] 一般行政管理事务</t>
  </si>
  <si>
    <t>甘财建[2021]233号</t>
  </si>
  <si>
    <t>提前下达2022年省级商务专项转移支付资金指标的通知</t>
  </si>
  <si>
    <t>服务业发展专项资金</t>
  </si>
  <si>
    <r>
      <rPr>
        <b/>
        <sz val="11"/>
        <rFont val="Calibri"/>
        <charset val="134"/>
      </rPr>
      <t>222</t>
    </r>
    <r>
      <rPr>
        <b/>
        <sz val="11"/>
        <rFont val="宋体"/>
        <charset val="134"/>
      </rPr>
      <t>粮油物资储备支出小计</t>
    </r>
  </si>
  <si>
    <t>[2220119] 设施建设</t>
  </si>
  <si>
    <t>甘财建[2021] 245号</t>
  </si>
  <si>
    <t>提前下达2022年第一批粮食等重要农产品仓储设施专项省级基建投资预算的通知</t>
  </si>
  <si>
    <r>
      <rPr>
        <b/>
        <sz val="11"/>
        <rFont val="Calibri"/>
        <charset val="134"/>
      </rPr>
      <t>224</t>
    </r>
    <r>
      <rPr>
        <b/>
        <sz val="11"/>
        <rFont val="宋体"/>
        <charset val="134"/>
      </rPr>
      <t>灾害防治及应急管理支出小计</t>
    </r>
  </si>
  <si>
    <t>[2240109] 应急管理</t>
  </si>
  <si>
    <r>
      <rPr>
        <sz val="11"/>
        <color indexed="0"/>
        <rFont val="宋体"/>
        <charset val="134"/>
      </rPr>
      <t>甘财资环</t>
    </r>
    <r>
      <rPr>
        <sz val="11"/>
        <color indexed="0"/>
        <rFont val="Calibri"/>
        <charset val="134"/>
      </rPr>
      <t>[2021]144</t>
    </r>
    <r>
      <rPr>
        <sz val="11"/>
        <color indexed="0"/>
        <rFont val="宋体"/>
        <charset val="134"/>
      </rPr>
      <t>号</t>
    </r>
  </si>
  <si>
    <t>提前下达2022年省级安全生产及应急管理专项资金预算的通知</t>
  </si>
  <si>
    <t>安全生产预防及应急专项资金</t>
  </si>
  <si>
    <t>[2240601] 地质灾害防治</t>
  </si>
  <si>
    <t>甘财资环[2021]130号</t>
  </si>
  <si>
    <t>提前下达2022年中央自然灾害防治体系建设补助资金预算的通知</t>
  </si>
  <si>
    <t>特大型地质灾害防治资金</t>
  </si>
  <si>
    <t>[2240703] 自然灾害救灾补助</t>
  </si>
  <si>
    <t>甘财建[2021]228号</t>
  </si>
  <si>
    <t>提前下达2022年储备粮库维修改造等专项资金预算指标的通知</t>
  </si>
  <si>
    <t>救灾物资储备管理经费</t>
  </si>
  <si>
    <t>2022年提前下达政府性基金转移支付情况表</t>
  </si>
  <si>
    <t>政府经济分类</t>
  </si>
  <si>
    <t>中央金额</t>
  </si>
  <si>
    <t>省级金额</t>
  </si>
  <si>
    <t>市级金额</t>
  </si>
  <si>
    <t>指标说明</t>
  </si>
  <si>
    <t>下达金额</t>
  </si>
  <si>
    <r>
      <rPr>
        <b/>
        <sz val="11"/>
        <color rgb="FF000000"/>
        <rFont val="Calibri"/>
        <charset val="134"/>
      </rPr>
      <t>208</t>
    </r>
    <r>
      <rPr>
        <b/>
        <sz val="11"/>
        <color rgb="FF000000"/>
        <rFont val="宋体"/>
        <charset val="134"/>
      </rPr>
      <t>社会保障和就业支出小计</t>
    </r>
  </si>
  <si>
    <t>[2082202] 基础设施建设和经济发展</t>
  </si>
  <si>
    <t>甘财农[2021]119号</t>
  </si>
  <si>
    <r>
      <rPr>
        <sz val="11"/>
        <color indexed="0"/>
        <rFont val="宋体"/>
        <charset val="134"/>
      </rPr>
      <t>提前下达</t>
    </r>
    <r>
      <rPr>
        <sz val="11"/>
        <color indexed="0"/>
        <rFont val="Calibri"/>
        <charset val="134"/>
      </rPr>
      <t>2022</t>
    </r>
    <r>
      <rPr>
        <sz val="11"/>
        <color indexed="0"/>
        <rFont val="宋体"/>
        <charset val="134"/>
      </rPr>
      <t>年中央水库移民扶持基金预算的通知</t>
    </r>
  </si>
  <si>
    <t>[51301] 上下级政府间转移性支出</t>
  </si>
  <si>
    <t>[2082201] 移民补助</t>
  </si>
  <si>
    <r>
      <rPr>
        <b/>
        <sz val="11"/>
        <rFont val="Calibri"/>
        <charset val="134"/>
      </rPr>
      <t>229</t>
    </r>
    <r>
      <rPr>
        <b/>
        <sz val="11"/>
        <rFont val="宋体"/>
        <charset val="134"/>
      </rPr>
      <t>其他支出小计</t>
    </r>
  </si>
  <si>
    <t>[2296002] 用于社会福利的彩票公益金支出</t>
  </si>
  <si>
    <t>甘财社[2021]113号</t>
  </si>
  <si>
    <t>提前下达中央福彩公益金</t>
  </si>
  <si>
    <t>[2296006] 用于残疾人事业的彩票公益金支出</t>
  </si>
  <si>
    <r>
      <rPr>
        <sz val="11"/>
        <color indexed="0"/>
        <rFont val="宋体"/>
        <charset val="134"/>
      </rPr>
      <t>甘财社</t>
    </r>
    <r>
      <rPr>
        <sz val="11"/>
        <color indexed="0"/>
        <rFont val="Calibri"/>
        <charset val="134"/>
      </rPr>
      <t>[2021]107</t>
    </r>
    <r>
      <rPr>
        <sz val="11"/>
        <color indexed="0"/>
        <rFont val="宋体"/>
        <charset val="134"/>
      </rPr>
      <t>号</t>
    </r>
  </si>
  <si>
    <r>
      <rPr>
        <sz val="11"/>
        <color indexed="0"/>
        <rFont val="宋体"/>
        <charset val="134"/>
      </rPr>
      <t>提前下达</t>
    </r>
    <r>
      <rPr>
        <sz val="11"/>
        <color indexed="0"/>
        <rFont val="Calibri"/>
        <charset val="134"/>
      </rPr>
      <t>2022</t>
    </r>
    <r>
      <rPr>
        <sz val="11"/>
        <color indexed="0"/>
        <rFont val="宋体"/>
        <charset val="134"/>
      </rPr>
      <t>年中央财政残疾人事业发展补助资金预算的通知</t>
    </r>
  </si>
  <si>
    <t>提前下达省级福彩公益金</t>
  </si>
  <si>
    <t>[2290808] 彩票市场调控资金支出</t>
  </si>
  <si>
    <t>甘财综[2021]57号</t>
  </si>
  <si>
    <r>
      <rPr>
        <sz val="11"/>
        <color indexed="0"/>
        <rFont val="宋体"/>
        <charset val="134"/>
      </rPr>
      <t>提前下达</t>
    </r>
    <r>
      <rPr>
        <sz val="11"/>
        <color indexed="0"/>
        <rFont val="Calibri"/>
        <charset val="134"/>
      </rPr>
      <t>2022</t>
    </r>
    <r>
      <rPr>
        <sz val="11"/>
        <color indexed="0"/>
        <rFont val="宋体"/>
        <charset val="134"/>
      </rPr>
      <t>年彩票市场调控资金预算指标的通知</t>
    </r>
  </si>
  <si>
    <t>2020年地方政府债务限额情况表</t>
  </si>
  <si>
    <t>2021年地方政府债务限额情况表</t>
  </si>
  <si>
    <t>单位：亿元</t>
  </si>
  <si>
    <t>债务总限额</t>
  </si>
  <si>
    <t>新增债务限额</t>
  </si>
  <si>
    <t>一般债务限额</t>
  </si>
  <si>
    <t>专项债务限额</t>
  </si>
  <si>
    <t>备注：本表2022年未上报人大</t>
  </si>
</sst>
</file>

<file path=xl/styles.xml><?xml version="1.0" encoding="utf-8"?>
<styleSheet xmlns="http://schemas.openxmlformats.org/spreadsheetml/2006/main">
  <numFmts count="9">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Red]\(0.00\)"/>
    <numFmt numFmtId="178" formatCode="0_);[Red]\(0\)"/>
    <numFmt numFmtId="179" formatCode="0.00_ "/>
    <numFmt numFmtId="180" formatCode="0.0;[Red]0.0"/>
  </numFmts>
  <fonts count="61">
    <font>
      <sz val="11"/>
      <color theme="1"/>
      <name val="宋体"/>
      <charset val="134"/>
      <scheme val="minor"/>
    </font>
    <font>
      <b/>
      <sz val="12"/>
      <name val="宋体"/>
      <charset val="134"/>
    </font>
    <font>
      <b/>
      <sz val="20"/>
      <name val="方正小标宋简体"/>
      <charset val="134"/>
    </font>
    <font>
      <sz val="11"/>
      <name val="宋体"/>
      <charset val="134"/>
    </font>
    <font>
      <b/>
      <sz val="11"/>
      <name val="宋体"/>
      <charset val="134"/>
    </font>
    <font>
      <b/>
      <sz val="11"/>
      <name val="宋体"/>
      <charset val="134"/>
      <scheme val="minor"/>
    </font>
    <font>
      <sz val="11"/>
      <color indexed="0"/>
      <name val="Calibri"/>
      <charset val="134"/>
    </font>
    <font>
      <b/>
      <sz val="11"/>
      <name val="Calibri"/>
      <charset val="134"/>
    </font>
    <font>
      <sz val="11"/>
      <name val="宋体"/>
      <charset val="134"/>
      <scheme val="minor"/>
    </font>
    <font>
      <sz val="20"/>
      <name val="方正小标宋简体"/>
      <charset val="134"/>
    </font>
    <font>
      <sz val="11"/>
      <color rgb="FF000000"/>
      <name val="宋体"/>
      <charset val="134"/>
      <scheme val="minor"/>
    </font>
    <font>
      <b/>
      <sz val="11"/>
      <color rgb="FF000000"/>
      <name val="宋体"/>
      <charset val="134"/>
      <scheme val="minor"/>
    </font>
    <font>
      <b/>
      <sz val="11"/>
      <color rgb="FF000000"/>
      <name val="Calibri"/>
      <charset val="134"/>
    </font>
    <font>
      <b/>
      <sz val="11"/>
      <color indexed="0"/>
      <name val="Calibri"/>
      <charset val="134"/>
    </font>
    <font>
      <sz val="11"/>
      <color indexed="0"/>
      <name val="宋体"/>
      <charset val="134"/>
    </font>
    <font>
      <b/>
      <sz val="12"/>
      <color indexed="8"/>
      <name val="宋体"/>
      <charset val="134"/>
    </font>
    <font>
      <b/>
      <sz val="11"/>
      <color indexed="8"/>
      <name val="宋体"/>
      <charset val="134"/>
    </font>
    <font>
      <sz val="12"/>
      <name val="宋体"/>
      <charset val="134"/>
    </font>
    <font>
      <b/>
      <sz val="11"/>
      <color theme="1"/>
      <name val="宋体"/>
      <charset val="134"/>
      <scheme val="minor"/>
    </font>
    <font>
      <sz val="12"/>
      <color indexed="8"/>
      <name val="SimSun"/>
      <charset val="134"/>
    </font>
    <font>
      <b/>
      <sz val="12"/>
      <color indexed="8"/>
      <name val="SimSun"/>
      <charset val="134"/>
    </font>
    <font>
      <b/>
      <sz val="12"/>
      <name val="SimSun"/>
      <charset val="134"/>
    </font>
    <font>
      <b/>
      <sz val="12"/>
      <color theme="1"/>
      <name val="宋体"/>
      <charset val="134"/>
      <scheme val="minor"/>
    </font>
    <font>
      <sz val="18"/>
      <color indexed="8"/>
      <name val="黑体"/>
      <charset val="134"/>
    </font>
    <font>
      <sz val="11"/>
      <color indexed="8"/>
      <name val="宋体"/>
      <charset val="134"/>
    </font>
    <font>
      <sz val="14"/>
      <color indexed="8"/>
      <name val="宋体"/>
      <charset val="134"/>
    </font>
    <font>
      <sz val="12"/>
      <color indexed="8"/>
      <name val="方正姚体"/>
      <charset val="134"/>
    </font>
    <font>
      <sz val="22"/>
      <name val="方正小标宋简体"/>
      <charset val="134"/>
    </font>
    <font>
      <sz val="10"/>
      <name val="宋体"/>
      <charset val="134"/>
    </font>
    <font>
      <b/>
      <sz val="12"/>
      <name val="Times New Roman"/>
      <charset val="134"/>
    </font>
    <font>
      <sz val="11"/>
      <color indexed="8"/>
      <name val="Times New Roman"/>
      <charset val="134"/>
    </font>
    <font>
      <sz val="11"/>
      <name val="Times New Roman"/>
      <charset val="134"/>
    </font>
    <font>
      <sz val="14"/>
      <name val="宋体"/>
      <charset val="134"/>
    </font>
    <font>
      <sz val="14"/>
      <name val="Times New Roman"/>
      <charset val="134"/>
    </font>
    <font>
      <sz val="12"/>
      <name val="Times New Roman"/>
      <charset val="134"/>
    </font>
    <font>
      <sz val="12"/>
      <color indexed="8"/>
      <name val="宋体"/>
      <charset val="134"/>
    </font>
    <font>
      <b/>
      <sz val="12"/>
      <name val="宋体"/>
      <charset val="134"/>
      <scheme val="minor"/>
    </font>
    <font>
      <sz val="12"/>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000000"/>
      <name val="宋体"/>
      <charset val="134"/>
    </font>
    <font>
      <b/>
      <sz val="11"/>
      <color indexed="0"/>
      <name val="宋体"/>
      <charset val="134"/>
    </font>
    <font>
      <b/>
      <sz val="11"/>
      <name val="宋体"/>
      <charset val="134"/>
      <scheme val="major"/>
    </font>
    <font>
      <sz val="12"/>
      <color theme="1"/>
      <name val="宋体"/>
      <charset val="134"/>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67955565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40" fillId="7" borderId="0" applyNumberFormat="0" applyBorder="0" applyAlignment="0" applyProtection="0">
      <alignment vertical="center"/>
    </xf>
    <xf numFmtId="0" fontId="41"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1" borderId="0" applyNumberFormat="0" applyBorder="0" applyAlignment="0" applyProtection="0">
      <alignment vertical="center"/>
    </xf>
    <xf numFmtId="0" fontId="44" fillId="12" borderId="0" applyNumberFormat="0" applyBorder="0" applyAlignment="0" applyProtection="0">
      <alignment vertical="center"/>
    </xf>
    <xf numFmtId="43" fontId="0" fillId="0" borderId="0" applyFont="0" applyFill="0" applyBorder="0" applyAlignment="0" applyProtection="0">
      <alignment vertical="center"/>
    </xf>
    <xf numFmtId="0" fontId="39" fillId="18"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21" borderId="9" applyNumberFormat="0" applyFont="0" applyAlignment="0" applyProtection="0">
      <alignment vertical="center"/>
    </xf>
    <xf numFmtId="0" fontId="39" fillId="23"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11" applyNumberFormat="0" applyFill="0" applyAlignment="0" applyProtection="0">
      <alignment vertical="center"/>
    </xf>
    <xf numFmtId="0" fontId="54" fillId="0" borderId="11" applyNumberFormat="0" applyFill="0" applyAlignment="0" applyProtection="0">
      <alignment vertical="center"/>
    </xf>
    <xf numFmtId="0" fontId="39" fillId="6" borderId="0" applyNumberFormat="0" applyBorder="0" applyAlignment="0" applyProtection="0">
      <alignment vertical="center"/>
    </xf>
    <xf numFmtId="0" fontId="49" fillId="0" borderId="13" applyNumberFormat="0" applyFill="0" applyAlignment="0" applyProtection="0">
      <alignment vertical="center"/>
    </xf>
    <xf numFmtId="0" fontId="39" fillId="29" borderId="0" applyNumberFormat="0" applyBorder="0" applyAlignment="0" applyProtection="0">
      <alignment vertical="center"/>
    </xf>
    <xf numFmtId="0" fontId="56" fillId="10" borderId="14" applyNumberFormat="0" applyAlignment="0" applyProtection="0">
      <alignment vertical="center"/>
    </xf>
    <xf numFmtId="0" fontId="42" fillId="10" borderId="7" applyNumberFormat="0" applyAlignment="0" applyProtection="0">
      <alignment vertical="center"/>
    </xf>
    <xf numFmtId="0" fontId="45" fillId="16" borderId="8" applyNumberFormat="0" applyAlignment="0" applyProtection="0">
      <alignment vertical="center"/>
    </xf>
    <xf numFmtId="0" fontId="40" fillId="28" borderId="0" applyNumberFormat="0" applyBorder="0" applyAlignment="0" applyProtection="0">
      <alignment vertical="center"/>
    </xf>
    <xf numFmtId="0" fontId="39" fillId="30" borderId="0" applyNumberFormat="0" applyBorder="0" applyAlignment="0" applyProtection="0">
      <alignment vertical="center"/>
    </xf>
    <xf numFmtId="0" fontId="55" fillId="0" borderId="12" applyNumberFormat="0" applyFill="0" applyAlignment="0" applyProtection="0">
      <alignment vertical="center"/>
    </xf>
    <xf numFmtId="0" fontId="48" fillId="0" borderId="10" applyNumberFormat="0" applyFill="0" applyAlignment="0" applyProtection="0">
      <alignment vertical="center"/>
    </xf>
    <xf numFmtId="0" fontId="38" fillId="5" borderId="0" applyNumberFormat="0" applyBorder="0" applyAlignment="0" applyProtection="0">
      <alignment vertical="center"/>
    </xf>
    <xf numFmtId="0" fontId="17" fillId="0" borderId="0">
      <alignment vertical="center"/>
    </xf>
    <xf numFmtId="0" fontId="46" fillId="17" borderId="0" applyNumberFormat="0" applyBorder="0" applyAlignment="0" applyProtection="0">
      <alignment vertical="center"/>
    </xf>
    <xf numFmtId="0" fontId="40" fillId="20" borderId="0" applyNumberFormat="0" applyBorder="0" applyAlignment="0" applyProtection="0">
      <alignment vertical="center"/>
    </xf>
    <xf numFmtId="0" fontId="39" fillId="15" borderId="0" applyNumberFormat="0" applyBorder="0" applyAlignment="0" applyProtection="0">
      <alignment vertical="center"/>
    </xf>
    <xf numFmtId="0" fontId="40" fillId="27" borderId="0" applyNumberFormat="0" applyBorder="0" applyAlignment="0" applyProtection="0">
      <alignment vertical="center"/>
    </xf>
    <xf numFmtId="0" fontId="17" fillId="0" borderId="0"/>
    <xf numFmtId="0" fontId="40" fillId="25" borderId="0" applyNumberFormat="0" applyBorder="0" applyAlignment="0" applyProtection="0">
      <alignment vertical="center"/>
    </xf>
    <xf numFmtId="0" fontId="40" fillId="9" borderId="0" applyNumberFormat="0" applyBorder="0" applyAlignment="0" applyProtection="0">
      <alignment vertical="center"/>
    </xf>
    <xf numFmtId="0" fontId="40" fillId="14" borderId="0" applyNumberFormat="0" applyBorder="0" applyAlignment="0" applyProtection="0">
      <alignment vertical="center"/>
    </xf>
    <xf numFmtId="0" fontId="39" fillId="24" borderId="0" applyNumberFormat="0" applyBorder="0" applyAlignment="0" applyProtection="0">
      <alignment vertical="center"/>
    </xf>
    <xf numFmtId="0" fontId="39" fillId="13" borderId="0" applyNumberFormat="0" applyBorder="0" applyAlignment="0" applyProtection="0">
      <alignment vertical="center"/>
    </xf>
    <xf numFmtId="0" fontId="40" fillId="22" borderId="0" applyNumberFormat="0" applyBorder="0" applyAlignment="0" applyProtection="0">
      <alignment vertical="center"/>
    </xf>
    <xf numFmtId="0" fontId="40" fillId="19" borderId="0" applyNumberFormat="0" applyBorder="0" applyAlignment="0" applyProtection="0">
      <alignment vertical="center"/>
    </xf>
    <xf numFmtId="0" fontId="39" fillId="32" borderId="0" applyNumberFormat="0" applyBorder="0" applyAlignment="0" applyProtection="0">
      <alignment vertical="center"/>
    </xf>
    <xf numFmtId="0" fontId="17" fillId="0" borderId="0">
      <alignment vertical="center"/>
    </xf>
    <xf numFmtId="0" fontId="40" fillId="33" borderId="0" applyNumberFormat="0" applyBorder="0" applyAlignment="0" applyProtection="0">
      <alignment vertical="center"/>
    </xf>
    <xf numFmtId="0" fontId="39" fillId="31" borderId="0" applyNumberFormat="0" applyBorder="0" applyAlignment="0" applyProtection="0">
      <alignment vertical="center"/>
    </xf>
    <xf numFmtId="0" fontId="17" fillId="0" borderId="0">
      <alignment vertical="center"/>
    </xf>
    <xf numFmtId="0" fontId="39" fillId="35" borderId="0" applyNumberFormat="0" applyBorder="0" applyAlignment="0" applyProtection="0">
      <alignment vertical="center"/>
    </xf>
    <xf numFmtId="0" fontId="40" fillId="26" borderId="0" applyNumberFormat="0" applyBorder="0" applyAlignment="0" applyProtection="0">
      <alignment vertical="center"/>
    </xf>
    <xf numFmtId="0" fontId="39" fillId="34" borderId="0" applyNumberFormat="0" applyBorder="0" applyAlignment="0" applyProtection="0">
      <alignment vertical="center"/>
    </xf>
    <xf numFmtId="0" fontId="8" fillId="0" borderId="0">
      <alignment vertical="top"/>
    </xf>
    <xf numFmtId="0" fontId="17" fillId="0" borderId="0">
      <alignment vertical="center"/>
    </xf>
    <xf numFmtId="0" fontId="0" fillId="0" borderId="0">
      <alignment vertical="center"/>
    </xf>
    <xf numFmtId="0" fontId="3" fillId="0" borderId="0"/>
  </cellStyleXfs>
  <cellXfs count="207">
    <xf numFmtId="0" fontId="0" fillId="0" borderId="0" xfId="0">
      <alignment vertical="center"/>
    </xf>
    <xf numFmtId="0" fontId="0" fillId="0" borderId="0" xfId="0" applyFont="1" applyAlignment="1"/>
    <xf numFmtId="0" fontId="1" fillId="0" borderId="0" xfId="0" applyFont="1" applyAlignment="1"/>
    <xf numFmtId="0" fontId="0" fillId="0" borderId="0" xfId="0" applyAlignment="1"/>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177" fontId="4" fillId="0" borderId="2" xfId="0" applyNumberFormat="1" applyFont="1" applyBorder="1" applyAlignment="1">
      <alignment horizontal="right" vertical="center"/>
    </xf>
    <xf numFmtId="0" fontId="4" fillId="0" borderId="2" xfId="0" applyFont="1" applyBorder="1" applyAlignment="1">
      <alignment vertical="center"/>
    </xf>
    <xf numFmtId="177" fontId="3" fillId="0" borderId="2" xfId="0" applyNumberFormat="1" applyFont="1" applyBorder="1" applyAlignment="1">
      <alignment horizontal="right" vertical="center"/>
    </xf>
    <xf numFmtId="0" fontId="3" fillId="0" borderId="6" xfId="0" applyFont="1" applyFill="1" applyBorder="1" applyAlignment="1">
      <alignment horizontal="center" vertical="center"/>
    </xf>
    <xf numFmtId="177" fontId="1" fillId="0" borderId="0" xfId="0" applyNumberFormat="1" applyFont="1" applyAlignment="1"/>
    <xf numFmtId="0" fontId="5" fillId="2" borderId="0" xfId="53" applyFont="1" applyFill="1">
      <alignment vertical="top"/>
    </xf>
    <xf numFmtId="0" fontId="6" fillId="2" borderId="0" xfId="53" applyFont="1" applyFill="1">
      <alignment vertical="top"/>
    </xf>
    <xf numFmtId="0" fontId="7" fillId="2" borderId="0" xfId="53" applyFont="1" applyFill="1">
      <alignment vertical="top"/>
    </xf>
    <xf numFmtId="0" fontId="6" fillId="2" borderId="0" xfId="53" applyFont="1" applyFill="1" applyAlignment="1">
      <alignment horizontal="center" vertical="center"/>
    </xf>
    <xf numFmtId="0" fontId="6" fillId="2" borderId="0" xfId="53" applyFont="1" applyFill="1" applyAlignment="1">
      <alignment horizontal="center" vertical="top"/>
    </xf>
    <xf numFmtId="0" fontId="8" fillId="2" borderId="0" xfId="53" applyFont="1" applyFill="1">
      <alignment vertical="top"/>
    </xf>
    <xf numFmtId="0" fontId="9" fillId="0" borderId="0" xfId="53" applyFont="1" applyFill="1" applyAlignment="1">
      <alignment horizontal="center" vertical="center"/>
    </xf>
    <xf numFmtId="0" fontId="6" fillId="0" borderId="0" xfId="53" applyFont="1" applyFill="1" applyAlignment="1">
      <alignment horizontal="center" vertical="top"/>
    </xf>
    <xf numFmtId="0" fontId="8" fillId="0" borderId="0" xfId="53" applyFont="1" applyFill="1">
      <alignment vertical="top"/>
    </xf>
    <xf numFmtId="0" fontId="6" fillId="0" borderId="0" xfId="53" applyFont="1" applyFill="1" applyAlignment="1">
      <alignment horizontal="center" vertical="center"/>
    </xf>
    <xf numFmtId="0" fontId="10" fillId="2" borderId="0" xfId="53" applyFont="1" applyFill="1" applyAlignment="1">
      <alignment horizontal="center" vertical="center"/>
    </xf>
    <xf numFmtId="0" fontId="10" fillId="0" borderId="2" xfId="53" applyFont="1" applyFill="1" applyBorder="1" applyAlignment="1">
      <alignment horizontal="center" vertical="center"/>
    </xf>
    <xf numFmtId="0" fontId="11" fillId="2" borderId="0" xfId="53" applyFont="1" applyFill="1" applyAlignment="1">
      <alignment horizontal="center" vertical="center"/>
    </xf>
    <xf numFmtId="0" fontId="11" fillId="0" borderId="3" xfId="53" applyFont="1" applyFill="1" applyBorder="1" applyAlignment="1">
      <alignment horizontal="center" vertical="center"/>
    </xf>
    <xf numFmtId="0" fontId="11" fillId="0" borderId="4" xfId="53" applyFont="1" applyFill="1" applyBorder="1" applyAlignment="1">
      <alignment horizontal="center" vertical="center"/>
    </xf>
    <xf numFmtId="0" fontId="11" fillId="0" borderId="5" xfId="53" applyFont="1" applyFill="1" applyBorder="1" applyAlignment="1">
      <alignment horizontal="center" vertical="center"/>
    </xf>
    <xf numFmtId="0" fontId="11" fillId="0" borderId="2" xfId="53" applyFont="1" applyFill="1" applyBorder="1" applyAlignment="1">
      <alignment horizontal="center" vertical="center"/>
    </xf>
    <xf numFmtId="0" fontId="12" fillId="0" borderId="3" xfId="53" applyFont="1" applyFill="1" applyBorder="1" applyAlignment="1">
      <alignment horizontal="center" vertical="center"/>
    </xf>
    <xf numFmtId="0" fontId="13" fillId="0" borderId="4" xfId="53" applyFont="1" applyFill="1" applyBorder="1" applyAlignment="1">
      <alignment horizontal="center" vertical="center"/>
    </xf>
    <xf numFmtId="0" fontId="13" fillId="0" borderId="5" xfId="53" applyFont="1" applyFill="1" applyBorder="1" applyAlignment="1">
      <alignment horizontal="center" vertical="center"/>
    </xf>
    <xf numFmtId="0" fontId="13" fillId="0" borderId="2" xfId="53" applyFont="1" applyFill="1" applyBorder="1" applyAlignment="1">
      <alignment horizontal="right" vertical="center"/>
    </xf>
    <xf numFmtId="0" fontId="6" fillId="0" borderId="2" xfId="53" applyFont="1" applyFill="1" applyBorder="1" applyAlignment="1">
      <alignment horizontal="center" vertical="top"/>
    </xf>
    <xf numFmtId="0" fontId="6" fillId="0" borderId="2" xfId="53" applyFont="1" applyFill="1" applyBorder="1">
      <alignment vertical="top"/>
    </xf>
    <xf numFmtId="0" fontId="7" fillId="0" borderId="3" xfId="53" applyFont="1" applyFill="1" applyBorder="1" applyAlignment="1">
      <alignment horizontal="center" vertical="top"/>
    </xf>
    <xf numFmtId="0" fontId="7" fillId="0" borderId="4" xfId="53" applyFont="1" applyFill="1" applyBorder="1" applyAlignment="1">
      <alignment horizontal="center" vertical="top"/>
    </xf>
    <xf numFmtId="0" fontId="7" fillId="0" borderId="5" xfId="53" applyFont="1" applyFill="1" applyBorder="1" applyAlignment="1">
      <alignment horizontal="center" vertical="top"/>
    </xf>
    <xf numFmtId="0" fontId="7" fillId="0" borderId="2" xfId="53" applyFont="1" applyFill="1" applyBorder="1">
      <alignment vertical="top"/>
    </xf>
    <xf numFmtId="0" fontId="6" fillId="0" borderId="0" xfId="53" applyFont="1" applyFill="1">
      <alignment vertical="top"/>
    </xf>
    <xf numFmtId="0" fontId="14" fillId="0" borderId="0" xfId="53" applyFont="1" applyFill="1">
      <alignment vertical="top"/>
    </xf>
    <xf numFmtId="176" fontId="11" fillId="0" borderId="2" xfId="53" applyNumberFormat="1" applyFont="1" applyFill="1" applyBorder="1" applyAlignment="1">
      <alignment horizontal="right" vertical="center"/>
    </xf>
    <xf numFmtId="176" fontId="13" fillId="0" borderId="2" xfId="53" applyNumberFormat="1" applyFont="1" applyFill="1" applyBorder="1" applyAlignment="1">
      <alignment horizontal="right" vertical="center"/>
    </xf>
    <xf numFmtId="0" fontId="5" fillId="2" borderId="0" xfId="53" applyFont="1" applyFill="1" applyBorder="1" applyAlignment="1">
      <alignment vertical="top" wrapText="1"/>
    </xf>
    <xf numFmtId="0" fontId="6" fillId="2" borderId="0" xfId="53" applyFont="1" applyFill="1" applyBorder="1" applyAlignment="1">
      <alignment vertical="top" wrapText="1"/>
    </xf>
    <xf numFmtId="0" fontId="7" fillId="2" borderId="0" xfId="53" applyFont="1" applyFill="1" applyBorder="1" applyAlignment="1">
      <alignment vertical="top" wrapText="1"/>
    </xf>
    <xf numFmtId="0" fontId="6" fillId="2" borderId="0" xfId="53" applyFont="1" applyFill="1" applyBorder="1" applyAlignment="1">
      <alignment horizontal="center" vertical="center" wrapText="1"/>
    </xf>
    <xf numFmtId="0" fontId="6" fillId="2" borderId="0" xfId="53" applyFont="1" applyFill="1" applyBorder="1" applyAlignment="1">
      <alignment horizontal="center" vertical="top" wrapText="1"/>
    </xf>
    <xf numFmtId="0" fontId="8" fillId="2" borderId="0" xfId="53" applyFont="1" applyFill="1" applyBorder="1" applyAlignment="1">
      <alignment vertical="top" wrapText="1"/>
    </xf>
    <xf numFmtId="178" fontId="6" fillId="2" borderId="0" xfId="53" applyNumberFormat="1" applyFont="1" applyFill="1" applyBorder="1" applyAlignment="1">
      <alignment vertical="top" wrapText="1"/>
    </xf>
    <xf numFmtId="0" fontId="9" fillId="2" borderId="0" xfId="53" applyFont="1" applyFill="1" applyBorder="1" applyAlignment="1">
      <alignment horizontal="center" vertical="center" wrapText="1"/>
    </xf>
    <xf numFmtId="0" fontId="10" fillId="2" borderId="0" xfId="53" applyFont="1" applyFill="1" applyBorder="1" applyAlignment="1">
      <alignment horizontal="center" vertical="center" wrapText="1"/>
    </xf>
    <xf numFmtId="0" fontId="10" fillId="2" borderId="2" xfId="53" applyFont="1" applyFill="1" applyBorder="1" applyAlignment="1">
      <alignment horizontal="center" vertical="center" wrapText="1"/>
    </xf>
    <xf numFmtId="0" fontId="11" fillId="2" borderId="0" xfId="53" applyFont="1" applyFill="1" applyBorder="1" applyAlignment="1">
      <alignment horizontal="center" vertical="center" wrapText="1"/>
    </xf>
    <xf numFmtId="176" fontId="13" fillId="2" borderId="3" xfId="53" applyNumberFormat="1" applyFont="1" applyFill="1" applyBorder="1" applyAlignment="1">
      <alignment horizontal="center" vertical="center" wrapText="1"/>
    </xf>
    <xf numFmtId="176" fontId="13" fillId="2" borderId="4" xfId="53" applyNumberFormat="1" applyFont="1" applyFill="1" applyBorder="1" applyAlignment="1">
      <alignment horizontal="center" vertical="center" wrapText="1"/>
    </xf>
    <xf numFmtId="176" fontId="13" fillId="2" borderId="4" xfId="53" applyNumberFormat="1" applyFont="1" applyFill="1" applyBorder="1" applyAlignment="1">
      <alignment vertical="center" wrapText="1"/>
    </xf>
    <xf numFmtId="0" fontId="11" fillId="2" borderId="2" xfId="53" applyFont="1" applyFill="1" applyBorder="1" applyAlignment="1">
      <alignment horizontal="center" vertical="center" wrapText="1"/>
    </xf>
    <xf numFmtId="0" fontId="6" fillId="2" borderId="2" xfId="53" applyFont="1" applyFill="1" applyBorder="1" applyAlignment="1">
      <alignment horizontal="center" vertical="top" wrapText="1"/>
    </xf>
    <xf numFmtId="0" fontId="6" fillId="2" borderId="2" xfId="53" applyFont="1" applyFill="1" applyBorder="1" applyAlignment="1">
      <alignment vertical="top" wrapText="1"/>
    </xf>
    <xf numFmtId="0" fontId="7" fillId="2" borderId="2" xfId="53" applyFont="1" applyFill="1" applyBorder="1" applyAlignment="1">
      <alignment vertical="top" wrapText="1"/>
    </xf>
    <xf numFmtId="0" fontId="7" fillId="2" borderId="3" xfId="53" applyFont="1" applyFill="1" applyBorder="1" applyAlignment="1">
      <alignment horizontal="center" vertical="top" wrapText="1"/>
    </xf>
    <xf numFmtId="0" fontId="7" fillId="2" borderId="4" xfId="53" applyFont="1" applyFill="1" applyBorder="1" applyAlignment="1">
      <alignment horizontal="center" vertical="top" wrapText="1"/>
    </xf>
    <xf numFmtId="0" fontId="7" fillId="2" borderId="5" xfId="53" applyFont="1" applyFill="1" applyBorder="1" applyAlignment="1">
      <alignment horizontal="center" vertical="top" wrapText="1"/>
    </xf>
    <xf numFmtId="178" fontId="14" fillId="2" borderId="1" xfId="53" applyNumberFormat="1" applyFont="1" applyFill="1" applyBorder="1" applyAlignment="1">
      <alignment horizontal="right" vertical="top" wrapText="1"/>
    </xf>
    <xf numFmtId="178" fontId="10" fillId="2" borderId="2" xfId="53" applyNumberFormat="1" applyFont="1" applyFill="1" applyBorder="1" applyAlignment="1">
      <alignment horizontal="center" vertical="center" wrapText="1"/>
    </xf>
    <xf numFmtId="176" fontId="13" fillId="2" borderId="5" xfId="53" applyNumberFormat="1" applyFont="1" applyFill="1" applyBorder="1" applyAlignment="1">
      <alignment vertical="center" wrapText="1"/>
    </xf>
    <xf numFmtId="178" fontId="13" fillId="2" borderId="2" xfId="53" applyNumberFormat="1" applyFont="1" applyFill="1" applyBorder="1" applyAlignment="1">
      <alignment horizontal="right" vertical="center" wrapText="1"/>
    </xf>
    <xf numFmtId="178" fontId="6" fillId="2" borderId="2" xfId="53" applyNumberFormat="1" applyFont="1" applyFill="1" applyBorder="1" applyAlignment="1">
      <alignment vertical="top" wrapText="1"/>
    </xf>
    <xf numFmtId="178" fontId="7" fillId="2" borderId="2" xfId="53" applyNumberFormat="1" applyFont="1" applyFill="1" applyBorder="1" applyAlignment="1">
      <alignment vertical="top" wrapText="1"/>
    </xf>
    <xf numFmtId="178" fontId="7" fillId="2" borderId="2" xfId="53" applyNumberFormat="1" applyFont="1" applyFill="1" applyBorder="1" applyAlignment="1">
      <alignment vertical="center" wrapText="1"/>
    </xf>
    <xf numFmtId="0" fontId="14" fillId="2" borderId="2" xfId="53" applyFont="1" applyFill="1" applyBorder="1" applyAlignment="1">
      <alignment vertical="top" wrapText="1"/>
    </xf>
    <xf numFmtId="0" fontId="0" fillId="0" borderId="0" xfId="0" applyFont="1" applyFill="1">
      <alignment vertical="center"/>
    </xf>
    <xf numFmtId="0" fontId="15" fillId="0" borderId="0" xfId="0" applyFont="1" applyFill="1">
      <alignment vertical="center"/>
    </xf>
    <xf numFmtId="0" fontId="15" fillId="0" borderId="0" xfId="0" applyFont="1" applyFill="1" applyAlignment="1">
      <alignment vertical="center"/>
    </xf>
    <xf numFmtId="0" fontId="16" fillId="0" borderId="0" xfId="0" applyFont="1" applyFill="1" applyAlignment="1">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9" fillId="0" borderId="0" xfId="0" applyFont="1" applyFill="1" applyAlignment="1">
      <alignment horizontal="center" vertical="center"/>
    </xf>
    <xf numFmtId="0" fontId="0" fillId="0" borderId="1" xfId="0" applyFont="1" applyFill="1" applyBorder="1" applyAlignment="1">
      <alignment vertical="center"/>
    </xf>
    <xf numFmtId="0" fontId="0" fillId="0" borderId="0" xfId="0" applyFill="1" applyAlignment="1">
      <alignment horizontal="left"/>
    </xf>
    <xf numFmtId="0" fontId="17" fillId="0" borderId="1" xfId="0" applyFont="1" applyFill="1" applyBorder="1" applyAlignment="1">
      <alignment horizontal="right" vertical="center"/>
    </xf>
    <xf numFmtId="0" fontId="15" fillId="0" borderId="2" xfId="0" applyFont="1" applyFill="1" applyBorder="1" applyAlignment="1">
      <alignment horizontal="center" vertical="center"/>
    </xf>
    <xf numFmtId="4" fontId="1" fillId="0" borderId="2" xfId="0" applyNumberFormat="1" applyFont="1" applyFill="1" applyBorder="1" applyAlignment="1">
      <alignment horizontal="center" vertical="center"/>
    </xf>
    <xf numFmtId="179" fontId="1" fillId="0" borderId="2" xfId="0" applyNumberFormat="1" applyFont="1" applyFill="1" applyBorder="1" applyAlignment="1">
      <alignment horizontal="center" vertical="center"/>
    </xf>
    <xf numFmtId="179" fontId="18"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0" fontId="19" fillId="0" borderId="2" xfId="56" applyFont="1" applyFill="1" applyBorder="1" applyAlignment="1">
      <alignment horizontal="left" vertical="center" wrapText="1"/>
    </xf>
    <xf numFmtId="179" fontId="19" fillId="0" borderId="2" xfId="55" applyNumberFormat="1" applyFont="1" applyFill="1" applyBorder="1" applyAlignment="1">
      <alignment horizontal="center" vertical="center" wrapText="1"/>
    </xf>
    <xf numFmtId="179" fontId="0" fillId="0" borderId="2" xfId="0" applyNumberFormat="1" applyFill="1" applyBorder="1" applyAlignment="1">
      <alignment horizontal="center" vertical="center"/>
    </xf>
    <xf numFmtId="179" fontId="0" fillId="0" borderId="2"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179" fontId="20" fillId="0" borderId="2" xfId="55" applyNumberFormat="1" applyFont="1" applyFill="1" applyBorder="1" applyAlignment="1">
      <alignment horizontal="center" vertical="center" wrapText="1"/>
    </xf>
    <xf numFmtId="179" fontId="21" fillId="0" borderId="2" xfId="0" applyNumberFormat="1" applyFont="1" applyFill="1" applyBorder="1" applyAlignment="1">
      <alignment horizontal="center" vertical="center"/>
    </xf>
    <xf numFmtId="179" fontId="1" fillId="0" borderId="2" xfId="0" applyNumberFormat="1" applyFont="1" applyFill="1" applyBorder="1" applyAlignment="1">
      <alignment horizontal="center" vertical="center" wrapText="1"/>
    </xf>
    <xf numFmtId="179" fontId="21"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0" fillId="0" borderId="5" xfId="0" applyFill="1" applyBorder="1" applyAlignment="1">
      <alignment horizontal="center" vertical="center"/>
    </xf>
    <xf numFmtId="0" fontId="18" fillId="0" borderId="2" xfId="0" applyFont="1" applyFill="1" applyBorder="1" applyAlignment="1">
      <alignment horizontal="center" vertical="center"/>
    </xf>
    <xf numFmtId="0" fontId="0" fillId="0" borderId="2" xfId="0" applyFill="1" applyBorder="1">
      <alignment vertical="center"/>
    </xf>
    <xf numFmtId="0" fontId="0" fillId="3" borderId="0" xfId="0" applyFill="1">
      <alignment vertical="center"/>
    </xf>
    <xf numFmtId="0" fontId="0" fillId="0" borderId="0" xfId="0" applyFill="1" applyAlignment="1">
      <alignment vertical="center" wrapText="1"/>
    </xf>
    <xf numFmtId="0" fontId="23" fillId="0" borderId="0" xfId="0" applyFont="1" applyFill="1" applyAlignment="1">
      <alignment horizontal="center" vertical="center" wrapText="1"/>
    </xf>
    <xf numFmtId="0" fontId="24" fillId="0" borderId="0" xfId="0" applyFont="1" applyFill="1" applyBorder="1" applyAlignment="1">
      <alignment horizontal="left" vertical="center" wrapText="1"/>
    </xf>
    <xf numFmtId="180" fontId="24" fillId="0" borderId="1" xfId="0" applyNumberFormat="1" applyFont="1" applyFill="1" applyBorder="1" applyAlignment="1">
      <alignment horizontal="center" wrapText="1"/>
    </xf>
    <xf numFmtId="180" fontId="25" fillId="0" borderId="0" xfId="0" applyNumberFormat="1" applyFont="1" applyFill="1" applyAlignment="1">
      <alignment horizontal="center" wrapText="1"/>
    </xf>
    <xf numFmtId="0" fontId="26" fillId="0" borderId="2" xfId="0" applyFont="1" applyFill="1" applyBorder="1" applyAlignment="1">
      <alignment horizontal="center" vertical="center" textRotation="255" wrapText="1"/>
    </xf>
    <xf numFmtId="0" fontId="2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0" applyNumberFormat="1" applyFont="1" applyFill="1" applyBorder="1" applyAlignment="1">
      <alignment horizontal="left" vertical="center" wrapText="1"/>
    </xf>
    <xf numFmtId="0" fontId="2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2" xfId="46" applyFont="1" applyFill="1" applyBorder="1" applyAlignment="1">
      <alignment horizontal="center" vertical="center" wrapText="1"/>
    </xf>
    <xf numFmtId="0" fontId="24" fillId="0" borderId="2" xfId="46" applyFont="1" applyFill="1" applyBorder="1" applyAlignment="1">
      <alignment horizontal="left" vertical="center" wrapText="1"/>
    </xf>
    <xf numFmtId="179" fontId="24" fillId="0" borderId="2" xfId="0" applyNumberFormat="1" applyFont="1" applyFill="1" applyBorder="1" applyAlignment="1">
      <alignment horizontal="center" vertical="center" wrapText="1"/>
    </xf>
    <xf numFmtId="0" fontId="24" fillId="0" borderId="2" xfId="49" applyFont="1" applyFill="1" applyBorder="1" applyAlignment="1">
      <alignment horizontal="center" vertical="center" wrapText="1"/>
    </xf>
    <xf numFmtId="0" fontId="24" fillId="0" borderId="2" xfId="32" applyFont="1" applyFill="1" applyBorder="1" applyAlignment="1">
      <alignment horizontal="left" vertical="center" wrapText="1"/>
    </xf>
    <xf numFmtId="0" fontId="24" fillId="0" borderId="2" xfId="54" applyFont="1" applyFill="1" applyBorder="1" applyAlignment="1">
      <alignment horizontal="left" vertical="center" wrapText="1"/>
    </xf>
    <xf numFmtId="176" fontId="0"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178" fontId="24" fillId="0" borderId="2" xfId="32" applyNumberFormat="1" applyFont="1" applyFill="1" applyBorder="1" applyAlignment="1">
      <alignment horizontal="center" vertical="center" wrapText="1"/>
    </xf>
    <xf numFmtId="178" fontId="24" fillId="0" borderId="2" xfId="0" applyNumberFormat="1"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 xfId="0" applyFont="1" applyFill="1" applyBorder="1" applyAlignment="1">
      <alignment horizontal="center" vertical="center" wrapText="1"/>
    </xf>
    <xf numFmtId="0" fontId="1" fillId="0" borderId="2" xfId="0" applyFont="1" applyBorder="1" applyAlignment="1">
      <alignment horizontal="center" vertical="center"/>
    </xf>
    <xf numFmtId="178" fontId="1"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xf>
    <xf numFmtId="0" fontId="4" fillId="4" borderId="2" xfId="0" applyFont="1" applyFill="1" applyBorder="1" applyAlignment="1">
      <alignment vertical="center"/>
    </xf>
    <xf numFmtId="0" fontId="0" fillId="2" borderId="0" xfId="0" applyFill="1">
      <alignment vertical="center"/>
    </xf>
    <xf numFmtId="0" fontId="27" fillId="2" borderId="0" xfId="37" applyFont="1" applyFill="1" applyAlignment="1">
      <alignment horizontal="center" vertical="center"/>
    </xf>
    <xf numFmtId="0" fontId="28" fillId="2" borderId="1" xfId="0" applyNumberFormat="1" applyFont="1" applyFill="1" applyBorder="1" applyAlignment="1" applyProtection="1">
      <alignmen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2" xfId="0" applyFont="1" applyFill="1" applyBorder="1" applyAlignment="1">
      <alignment horizontal="center" vertical="center"/>
    </xf>
    <xf numFmtId="0" fontId="29" fillId="2" borderId="2" xfId="0" applyFont="1" applyFill="1" applyBorder="1" applyAlignment="1">
      <alignment horizontal="center" vertical="center" wrapText="1"/>
    </xf>
    <xf numFmtId="0" fontId="1" fillId="2" borderId="2" xfId="0" applyFont="1" applyFill="1" applyBorder="1">
      <alignment vertical="center"/>
    </xf>
    <xf numFmtId="0" fontId="1" fillId="2" borderId="2" xfId="0" applyFont="1" applyFill="1" applyBorder="1" applyAlignment="1">
      <alignment horizontal="right" vertical="center"/>
    </xf>
    <xf numFmtId="0" fontId="17" fillId="2" borderId="2" xfId="0" applyFont="1" applyFill="1" applyBorder="1">
      <alignment vertical="center"/>
    </xf>
    <xf numFmtId="0" fontId="17" fillId="2" borderId="2" xfId="0" applyFont="1" applyFill="1" applyBorder="1" applyAlignment="1">
      <alignment horizontal="right" vertical="center"/>
    </xf>
    <xf numFmtId="0" fontId="0" fillId="2" borderId="2" xfId="0" applyFill="1" applyBorder="1" applyAlignment="1">
      <alignment horizontal="right" vertical="center"/>
    </xf>
    <xf numFmtId="0" fontId="0" fillId="2" borderId="2" xfId="0" applyFont="1" applyFill="1" applyBorder="1" applyAlignment="1">
      <alignment horizontal="right" vertical="center"/>
    </xf>
    <xf numFmtId="0" fontId="18" fillId="2" borderId="2" xfId="0" applyFont="1" applyFill="1" applyBorder="1" applyAlignment="1">
      <alignment horizontal="right" vertical="center"/>
    </xf>
    <xf numFmtId="0" fontId="0" fillId="2" borderId="0" xfId="0" applyFont="1" applyFill="1" applyAlignment="1">
      <alignment vertical="center" wrapText="1"/>
    </xf>
    <xf numFmtId="0" fontId="16" fillId="2" borderId="0" xfId="0" applyFont="1" applyFill="1" applyAlignment="1">
      <alignment vertical="center" wrapText="1"/>
    </xf>
    <xf numFmtId="0" fontId="0" fillId="2" borderId="0" xfId="0" applyFill="1" applyAlignment="1">
      <alignment vertical="center" wrapText="1"/>
    </xf>
    <xf numFmtId="0" fontId="30" fillId="2" borderId="0" xfId="0" applyFont="1" applyFill="1" applyAlignment="1">
      <alignment vertical="center" wrapText="1"/>
    </xf>
    <xf numFmtId="176" fontId="30" fillId="2" borderId="0" xfId="0" applyNumberFormat="1" applyFont="1" applyFill="1" applyAlignment="1">
      <alignment vertical="center" wrapText="1"/>
    </xf>
    <xf numFmtId="0" fontId="9" fillId="2" borderId="0" xfId="37" applyFont="1" applyFill="1" applyAlignment="1">
      <alignment horizontal="center" vertical="center" wrapText="1"/>
    </xf>
    <xf numFmtId="0" fontId="17" fillId="2" borderId="0" xfId="37" applyFont="1" applyFill="1" applyAlignment="1">
      <alignment wrapText="1"/>
    </xf>
    <xf numFmtId="0" fontId="31" fillId="2" borderId="1" xfId="37" applyFont="1" applyFill="1" applyBorder="1" applyAlignment="1">
      <alignment horizontal="right" vertical="center" wrapText="1"/>
    </xf>
    <xf numFmtId="0" fontId="32" fillId="2" borderId="2" xfId="37" applyFont="1" applyFill="1" applyBorder="1" applyAlignment="1">
      <alignment horizontal="center" vertical="center" wrapText="1"/>
    </xf>
    <xf numFmtId="0" fontId="33" fillId="2" borderId="2" xfId="37" applyFont="1" applyFill="1" applyBorder="1" applyAlignment="1">
      <alignment horizontal="center" vertical="center" wrapText="1"/>
    </xf>
    <xf numFmtId="176" fontId="33" fillId="2" borderId="2" xfId="37" applyNumberFormat="1" applyFont="1" applyFill="1" applyBorder="1" applyAlignment="1">
      <alignment horizontal="center" vertical="center" wrapText="1"/>
    </xf>
    <xf numFmtId="0" fontId="1" fillId="2" borderId="2" xfId="37" applyFont="1" applyFill="1" applyBorder="1" applyAlignment="1">
      <alignment horizontal="left" vertical="center" wrapText="1"/>
    </xf>
    <xf numFmtId="0" fontId="29" fillId="2" borderId="2" xfId="37" applyFont="1" applyFill="1" applyBorder="1" applyAlignment="1">
      <alignment horizontal="center" vertical="center" wrapText="1"/>
    </xf>
    <xf numFmtId="0" fontId="17" fillId="2" borderId="2" xfId="37" applyFont="1" applyFill="1" applyBorder="1" applyAlignment="1">
      <alignment horizontal="left" vertical="center" wrapText="1"/>
    </xf>
    <xf numFmtId="0" fontId="17" fillId="2" borderId="2" xfId="37" applyFont="1" applyFill="1" applyBorder="1" applyAlignment="1">
      <alignment vertical="center" wrapText="1"/>
    </xf>
    <xf numFmtId="0" fontId="34" fillId="2" borderId="2" xfId="37" applyFont="1" applyFill="1" applyBorder="1" applyAlignment="1">
      <alignment horizontal="center" vertical="center" wrapText="1"/>
    </xf>
    <xf numFmtId="0" fontId="30" fillId="2" borderId="2" xfId="0" applyFont="1" applyFill="1" applyBorder="1" applyAlignment="1">
      <alignment vertical="center" wrapText="1"/>
    </xf>
    <xf numFmtId="0" fontId="1" fillId="2" borderId="2" xfId="37" applyFont="1" applyFill="1" applyBorder="1" applyAlignment="1">
      <alignment vertical="center" wrapText="1"/>
    </xf>
    <xf numFmtId="0" fontId="35" fillId="2" borderId="0" xfId="0" applyFont="1" applyFill="1">
      <alignment vertical="center"/>
    </xf>
    <xf numFmtId="0" fontId="30" fillId="2" borderId="0" xfId="0" applyFont="1" applyFill="1">
      <alignment vertical="center"/>
    </xf>
    <xf numFmtId="0" fontId="9" fillId="2" borderId="0" xfId="0" applyFont="1" applyFill="1" applyAlignment="1">
      <alignment horizontal="center" vertical="center"/>
    </xf>
    <xf numFmtId="0" fontId="30" fillId="2" borderId="0" xfId="0" applyFont="1" applyFill="1" applyAlignment="1">
      <alignment horizontal="right" vertical="center"/>
    </xf>
    <xf numFmtId="0" fontId="30" fillId="2" borderId="0" xfId="0" applyFont="1" applyFill="1" applyBorder="1" applyAlignment="1">
      <alignment vertical="center"/>
    </xf>
    <xf numFmtId="0" fontId="30" fillId="2" borderId="0" xfId="0" applyFont="1" applyFill="1" applyBorder="1" applyAlignment="1">
      <alignment horizontal="center" vertical="center"/>
    </xf>
    <xf numFmtId="0" fontId="36" fillId="2" borderId="2" xfId="0" applyFont="1" applyFill="1" applyBorder="1" applyAlignment="1">
      <alignment horizontal="center" vertical="center" wrapText="1"/>
    </xf>
    <xf numFmtId="0" fontId="37" fillId="2" borderId="2" xfId="0" applyFont="1" applyFill="1" applyBorder="1">
      <alignment vertical="center"/>
    </xf>
    <xf numFmtId="1" fontId="37" fillId="2" borderId="2" xfId="0" applyNumberFormat="1" applyFont="1" applyFill="1" applyBorder="1" applyAlignment="1">
      <alignment vertical="center"/>
    </xf>
    <xf numFmtId="0" fontId="37" fillId="2" borderId="2" xfId="0" applyFont="1" applyFill="1" applyBorder="1" applyAlignment="1">
      <alignment vertical="center"/>
    </xf>
    <xf numFmtId="176" fontId="37" fillId="2" borderId="2" xfId="0" applyNumberFormat="1" applyFont="1" applyFill="1" applyBorder="1" applyAlignment="1">
      <alignment vertical="center"/>
    </xf>
    <xf numFmtId="0" fontId="8" fillId="2" borderId="2" xfId="0" applyFont="1" applyFill="1" applyBorder="1" applyAlignment="1">
      <alignment horizontal="left" vertical="center" indent="1"/>
    </xf>
    <xf numFmtId="0" fontId="37" fillId="2" borderId="2" xfId="0" applyFont="1" applyFill="1" applyBorder="1" applyAlignment="1">
      <alignment horizontal="left" vertical="center" indent="1"/>
    </xf>
    <xf numFmtId="0" fontId="36" fillId="2" borderId="2" xfId="0" applyFont="1" applyFill="1" applyBorder="1" applyAlignment="1">
      <alignment horizontal="center" vertical="center"/>
    </xf>
    <xf numFmtId="1" fontId="36" fillId="2" borderId="2" xfId="0" applyNumberFormat="1" applyFont="1" applyFill="1" applyBorder="1" applyAlignment="1">
      <alignment vertical="center"/>
    </xf>
    <xf numFmtId="176" fontId="30" fillId="2" borderId="0" xfId="0" applyNumberFormat="1" applyFont="1" applyFill="1">
      <alignment vertical="center"/>
    </xf>
    <xf numFmtId="0" fontId="9" fillId="2" borderId="0" xfId="46" applyFont="1" applyFill="1" applyAlignment="1">
      <alignment horizontal="center" vertical="center"/>
    </xf>
    <xf numFmtId="0" fontId="17" fillId="2" borderId="0" xfId="46" applyFill="1">
      <alignment vertical="center"/>
    </xf>
    <xf numFmtId="0" fontId="34" fillId="2" borderId="1" xfId="46" applyFont="1" applyFill="1" applyBorder="1" applyAlignment="1">
      <alignment horizontal="right" vertical="center"/>
    </xf>
    <xf numFmtId="0" fontId="17" fillId="2" borderId="2" xfId="46" applyFill="1" applyBorder="1" applyAlignment="1">
      <alignment horizontal="center" vertical="center"/>
    </xf>
    <xf numFmtId="0" fontId="34" fillId="2" borderId="2" xfId="46" applyFont="1" applyFill="1" applyBorder="1" applyAlignment="1">
      <alignment horizontal="center" vertical="center" wrapText="1"/>
    </xf>
    <xf numFmtId="0" fontId="17" fillId="2" borderId="2" xfId="46" applyFont="1" applyFill="1" applyBorder="1" applyAlignment="1">
      <alignment horizontal="center" vertical="center" wrapText="1"/>
    </xf>
    <xf numFmtId="176" fontId="34" fillId="2" borderId="2" xfId="46" applyNumberFormat="1" applyFont="1" applyFill="1" applyBorder="1" applyAlignment="1">
      <alignment horizontal="center" vertical="center" wrapText="1"/>
    </xf>
    <xf numFmtId="0" fontId="1" fillId="2" borderId="2" xfId="46" applyFont="1" applyFill="1" applyBorder="1" applyAlignment="1">
      <alignment horizontal="center" vertical="center"/>
    </xf>
    <xf numFmtId="178" fontId="29" fillId="2" borderId="2" xfId="46" applyNumberFormat="1" applyFont="1" applyFill="1" applyBorder="1" applyAlignment="1">
      <alignment horizontal="right" vertical="center" wrapText="1"/>
    </xf>
    <xf numFmtId="0" fontId="17" fillId="2" borderId="2" xfId="46" applyFill="1" applyBorder="1" applyAlignment="1">
      <alignment horizontal="left" vertical="center" indent="1"/>
    </xf>
    <xf numFmtId="176" fontId="34" fillId="2" borderId="2" xfId="46" applyNumberFormat="1" applyFont="1" applyFill="1" applyBorder="1" applyAlignment="1">
      <alignment horizontal="right" vertical="center"/>
    </xf>
    <xf numFmtId="0" fontId="17" fillId="2" borderId="2" xfId="46" applyFont="1" applyFill="1" applyBorder="1" applyAlignment="1">
      <alignment horizontal="left" vertical="center" inden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21" xfId="32"/>
    <cellStyle name="适中" xfId="33" builtinId="28"/>
    <cellStyle name="20% - 强调文字颜色 5" xfId="34" builtinId="46"/>
    <cellStyle name="强调文字颜色 1" xfId="35" builtinId="29"/>
    <cellStyle name="20% - 强调文字颜色 1" xfId="36" builtinId="30"/>
    <cellStyle name="常规_2014、2015社保基金预决算数据（人代会用）20150119"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_汇总2002年本级预算" xfId="49"/>
    <cellStyle name="强调文字颜色 6" xfId="50" builtinId="49"/>
    <cellStyle name="40% - 强调文字颜色 6" xfId="51" builtinId="51"/>
    <cellStyle name="60% - 强调文字颜色 6" xfId="52" builtinId="52"/>
    <cellStyle name="常规 4" xfId="53"/>
    <cellStyle name="常规 5" xfId="54"/>
    <cellStyle name="常规 3" xfId="55"/>
    <cellStyle name="常规 2"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185;&#23460;&#36164;&#26009;/&#39044;&#31639;&#31185;/&#39044;&#31639;&#31185;&#36164;&#26009;/2021&#24180;&#39044;&#31639;/&#20154;&#20195;&#20250;&#36164;&#26009;/5.2021&#24180;&#39044;&#31639;&#34920;&#65288;&#2345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衡简表2021"/>
      <sheetName val="收入建议"/>
      <sheetName val="本级收入"/>
      <sheetName val="本级支出"/>
      <sheetName val="本级支出明细"/>
      <sheetName val="本级平衡"/>
      <sheetName val="支出经济分类"/>
      <sheetName val="政府性基金预算收入"/>
      <sheetName val="政府性基金预算支出"/>
      <sheetName val="政府性基金平衡表"/>
      <sheetName val="全市社保基金收支"/>
      <sheetName val="市级社保基金收入"/>
      <sheetName val="市级社保基金支出"/>
      <sheetName val="国有资本经营预算"/>
      <sheetName val="三公经费预算"/>
      <sheetName val="提前下达专项"/>
    </sheetNames>
    <sheetDataSet>
      <sheetData sheetId="0">
        <row r="15">
          <cell r="G15">
            <v>4427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abSelected="1" workbookViewId="0">
      <pane xSplit="1" ySplit="3" topLeftCell="B4" activePane="bottomRight" state="frozen"/>
      <selection/>
      <selection pane="topRight"/>
      <selection pane="bottomLeft"/>
      <selection pane="bottomRight" activeCell="H13" sqref="H13"/>
    </sheetView>
  </sheetViews>
  <sheetFormatPr defaultColWidth="9" defaultRowHeight="15" outlineLevelCol="6"/>
  <cols>
    <col min="1" max="1" width="27.25" style="147" customWidth="1"/>
    <col min="2" max="6" width="9.25" style="180" customWidth="1"/>
    <col min="7" max="7" width="9.25" style="194" customWidth="1"/>
    <col min="8" max="16384" width="9" style="147"/>
  </cols>
  <sheetData>
    <row r="1" ht="39.75" customHeight="1" spans="1:7">
      <c r="A1" s="195" t="s">
        <v>0</v>
      </c>
      <c r="B1" s="195"/>
      <c r="C1" s="195"/>
      <c r="D1" s="195"/>
      <c r="E1" s="195"/>
      <c r="F1" s="195"/>
      <c r="G1" s="195"/>
    </row>
    <row r="2" ht="20.25" customHeight="1" spans="1:7">
      <c r="A2" s="196"/>
      <c r="B2" s="197" t="s">
        <v>1</v>
      </c>
      <c r="C2" s="197"/>
      <c r="D2" s="197"/>
      <c r="E2" s="197"/>
      <c r="F2" s="197"/>
      <c r="G2" s="197"/>
    </row>
    <row r="3" ht="55.5" customHeight="1" spans="1:7">
      <c r="A3" s="198" t="s">
        <v>2</v>
      </c>
      <c r="B3" s="199" t="s">
        <v>3</v>
      </c>
      <c r="C3" s="200" t="s">
        <v>4</v>
      </c>
      <c r="D3" s="200" t="s">
        <v>5</v>
      </c>
      <c r="E3" s="200" t="s">
        <v>6</v>
      </c>
      <c r="F3" s="200" t="s">
        <v>7</v>
      </c>
      <c r="G3" s="201" t="s">
        <v>8</v>
      </c>
    </row>
    <row r="4" ht="24.75" customHeight="1" spans="1:7">
      <c r="A4" s="202" t="s">
        <v>9</v>
      </c>
      <c r="B4" s="203">
        <f t="shared" ref="B4:G4" si="0">SUM(B5:B26)</f>
        <v>144072</v>
      </c>
      <c r="C4" s="203">
        <f t="shared" si="0"/>
        <v>117922.625</v>
      </c>
      <c r="D4" s="203">
        <f t="shared" si="0"/>
        <v>19431</v>
      </c>
      <c r="E4" s="203">
        <f t="shared" si="0"/>
        <v>38839</v>
      </c>
      <c r="F4" s="203">
        <f t="shared" si="0"/>
        <v>8603</v>
      </c>
      <c r="G4" s="203">
        <f t="shared" si="0"/>
        <v>328867.625</v>
      </c>
    </row>
    <row r="5" ht="24.75" customHeight="1" spans="1:7">
      <c r="A5" s="204" t="s">
        <v>10</v>
      </c>
      <c r="B5" s="205">
        <v>25359</v>
      </c>
      <c r="C5" s="205">
        <f>+'2021提前下达转移支付'!J5</f>
        <v>191.905</v>
      </c>
      <c r="D5" s="205">
        <v>3574</v>
      </c>
      <c r="E5" s="205">
        <f>1475+800+805+300+133+200</f>
        <v>3713</v>
      </c>
      <c r="F5" s="205">
        <v>3000</v>
      </c>
      <c r="G5" s="205">
        <f>SUM(B5:F5)</f>
        <v>35837.905</v>
      </c>
    </row>
    <row r="6" ht="24.75" customHeight="1" spans="1:7">
      <c r="A6" s="204" t="s">
        <v>11</v>
      </c>
      <c r="B6" s="205"/>
      <c r="C6" s="205"/>
      <c r="D6" s="205"/>
      <c r="E6" s="205">
        <v>2006</v>
      </c>
      <c r="F6" s="205"/>
      <c r="G6" s="205">
        <f t="shared" ref="G6:G26" si="1">SUM(B6:F6)</f>
        <v>2006</v>
      </c>
    </row>
    <row r="7" ht="24.75" customHeight="1" spans="1:7">
      <c r="A7" s="204" t="s">
        <v>12</v>
      </c>
      <c r="B7" s="205">
        <v>8466</v>
      </c>
      <c r="C7" s="205">
        <f>+'2021提前下达转移支付'!J12</f>
        <v>1284</v>
      </c>
      <c r="D7" s="205">
        <v>315</v>
      </c>
      <c r="E7" s="205">
        <f>200+200</f>
        <v>400</v>
      </c>
      <c r="F7" s="205"/>
      <c r="G7" s="205">
        <f t="shared" si="1"/>
        <v>10465</v>
      </c>
    </row>
    <row r="8" ht="24.75" customHeight="1" spans="1:7">
      <c r="A8" s="204" t="s">
        <v>13</v>
      </c>
      <c r="B8" s="205">
        <v>14577</v>
      </c>
      <c r="C8" s="205">
        <f>+'2021提前下达转移支付'!J15</f>
        <v>5692.92</v>
      </c>
      <c r="D8" s="205">
        <v>532</v>
      </c>
      <c r="E8" s="205">
        <v>2200</v>
      </c>
      <c r="F8" s="205">
        <v>1500</v>
      </c>
      <c r="G8" s="205">
        <f t="shared" si="1"/>
        <v>24501.92</v>
      </c>
    </row>
    <row r="9" ht="24.75" customHeight="1" spans="1:7">
      <c r="A9" s="204" t="s">
        <v>14</v>
      </c>
      <c r="B9" s="205">
        <v>3706</v>
      </c>
      <c r="C9" s="205">
        <f>+'2021提前下达转移支付'!J40</f>
        <v>10</v>
      </c>
      <c r="D9" s="205">
        <v>178</v>
      </c>
      <c r="E9" s="205"/>
      <c r="F9" s="205">
        <v>750</v>
      </c>
      <c r="G9" s="205">
        <f t="shared" si="1"/>
        <v>4644</v>
      </c>
    </row>
    <row r="10" ht="24.75" customHeight="1" spans="1:7">
      <c r="A10" s="204" t="s">
        <v>15</v>
      </c>
      <c r="B10" s="205">
        <v>7596</v>
      </c>
      <c r="C10" s="205">
        <f>+'2021提前下达转移支付'!J42</f>
        <v>685</v>
      </c>
      <c r="D10" s="205">
        <v>370</v>
      </c>
      <c r="E10" s="205">
        <v>200</v>
      </c>
      <c r="F10" s="205"/>
      <c r="G10" s="205">
        <f t="shared" si="1"/>
        <v>8851</v>
      </c>
    </row>
    <row r="11" ht="24.75" customHeight="1" spans="1:7">
      <c r="A11" s="204" t="s">
        <v>16</v>
      </c>
      <c r="B11" s="205">
        <v>22223</v>
      </c>
      <c r="C11" s="205">
        <f>+'2021提前下达转移支付'!J55</f>
        <v>6577</v>
      </c>
      <c r="D11" s="205">
        <v>713</v>
      </c>
      <c r="E11" s="205">
        <v>420</v>
      </c>
      <c r="F11" s="205"/>
      <c r="G11" s="205">
        <f t="shared" si="1"/>
        <v>29933</v>
      </c>
    </row>
    <row r="12" ht="24.75" customHeight="1" spans="1:7">
      <c r="A12" s="206" t="s">
        <v>17</v>
      </c>
      <c r="B12" s="205">
        <v>12988</v>
      </c>
      <c r="C12" s="205">
        <f>+'2021提前下达转移支付'!J64</f>
        <v>57523</v>
      </c>
      <c r="D12" s="205">
        <v>525</v>
      </c>
      <c r="E12" s="205">
        <f>150+200+225</f>
        <v>575</v>
      </c>
      <c r="F12" s="205"/>
      <c r="G12" s="205">
        <f t="shared" si="1"/>
        <v>71611</v>
      </c>
    </row>
    <row r="13" ht="24.75" customHeight="1" spans="1:7">
      <c r="A13" s="204" t="s">
        <v>18</v>
      </c>
      <c r="B13" s="205">
        <v>6107</v>
      </c>
      <c r="C13" s="205">
        <f>+'2021提前下达转移支付'!J76</f>
        <v>4485.4</v>
      </c>
      <c r="D13" s="205">
        <v>1638</v>
      </c>
      <c r="E13" s="205"/>
      <c r="F13" s="205"/>
      <c r="G13" s="205">
        <f t="shared" si="1"/>
        <v>12230.4</v>
      </c>
    </row>
    <row r="14" ht="24.75" customHeight="1" spans="1:7">
      <c r="A14" s="204" t="s">
        <v>19</v>
      </c>
      <c r="B14" s="205">
        <v>1567</v>
      </c>
      <c r="C14" s="205">
        <f>+'2021提前下达转移支付'!J82</f>
        <v>42</v>
      </c>
      <c r="D14" s="205">
        <v>7</v>
      </c>
      <c r="E14" s="205">
        <v>234</v>
      </c>
      <c r="F14" s="205">
        <v>200</v>
      </c>
      <c r="G14" s="205">
        <f t="shared" si="1"/>
        <v>2050</v>
      </c>
    </row>
    <row r="15" ht="24.75" customHeight="1" spans="1:7">
      <c r="A15" s="204" t="s">
        <v>20</v>
      </c>
      <c r="B15" s="205">
        <v>11470</v>
      </c>
      <c r="C15" s="205">
        <f>+'2021提前下达转移支付'!J84</f>
        <v>4114.4</v>
      </c>
      <c r="D15" s="205">
        <v>5232</v>
      </c>
      <c r="E15" s="205">
        <f>2356+16</f>
        <v>2372</v>
      </c>
      <c r="F15" s="205"/>
      <c r="G15" s="205">
        <f t="shared" si="1"/>
        <v>23188.4</v>
      </c>
    </row>
    <row r="16" ht="24.75" customHeight="1" spans="1:7">
      <c r="A16" s="204" t="s">
        <v>21</v>
      </c>
      <c r="B16" s="205">
        <v>2137</v>
      </c>
      <c r="C16" s="205">
        <f>+'2021提前下达转移支付'!J103</f>
        <v>36515</v>
      </c>
      <c r="D16" s="205">
        <v>747</v>
      </c>
      <c r="E16" s="205"/>
      <c r="F16" s="205"/>
      <c r="G16" s="205">
        <f t="shared" si="1"/>
        <v>39399</v>
      </c>
    </row>
    <row r="17" ht="24.75" customHeight="1" spans="1:7">
      <c r="A17" s="204" t="s">
        <v>22</v>
      </c>
      <c r="B17" s="205">
        <v>732</v>
      </c>
      <c r="C17" s="205"/>
      <c r="D17" s="205">
        <v>2025</v>
      </c>
      <c r="E17" s="205"/>
      <c r="F17" s="205"/>
      <c r="G17" s="205">
        <f t="shared" si="1"/>
        <v>2757</v>
      </c>
    </row>
    <row r="18" ht="24.75" customHeight="1" spans="1:7">
      <c r="A18" s="204" t="s">
        <v>23</v>
      </c>
      <c r="B18" s="205">
        <v>2199</v>
      </c>
      <c r="C18" s="205">
        <f>+'2021提前下达转移支付'!J106</f>
        <v>430</v>
      </c>
      <c r="D18" s="205">
        <v>1100</v>
      </c>
      <c r="E18" s="205"/>
      <c r="F18" s="205">
        <v>975</v>
      </c>
      <c r="G18" s="205">
        <f t="shared" si="1"/>
        <v>4704</v>
      </c>
    </row>
    <row r="19" ht="24.75" customHeight="1" spans="1:7">
      <c r="A19" s="204" t="s">
        <v>24</v>
      </c>
      <c r="B19" s="205"/>
      <c r="C19" s="205"/>
      <c r="D19" s="205"/>
      <c r="E19" s="205"/>
      <c r="F19" s="205"/>
      <c r="G19" s="205">
        <f t="shared" si="1"/>
        <v>0</v>
      </c>
    </row>
    <row r="20" ht="24.75" customHeight="1" spans="1:7">
      <c r="A20" s="204" t="s">
        <v>25</v>
      </c>
      <c r="B20" s="205">
        <v>1360</v>
      </c>
      <c r="C20" s="205"/>
      <c r="D20" s="205">
        <v>179</v>
      </c>
      <c r="E20" s="205"/>
      <c r="F20" s="205"/>
      <c r="G20" s="205">
        <f t="shared" si="1"/>
        <v>1539</v>
      </c>
    </row>
    <row r="21" ht="24.75" customHeight="1" spans="1:7">
      <c r="A21" s="204" t="s">
        <v>26</v>
      </c>
      <c r="B21" s="205">
        <v>1201</v>
      </c>
      <c r="C21" s="205"/>
      <c r="D21" s="205">
        <v>959</v>
      </c>
      <c r="E21" s="205"/>
      <c r="F21" s="205"/>
      <c r="G21" s="205">
        <f t="shared" si="1"/>
        <v>2160</v>
      </c>
    </row>
    <row r="22" ht="24.75" customHeight="1" spans="1:7">
      <c r="A22" s="204" t="s">
        <v>27</v>
      </c>
      <c r="B22" s="205">
        <v>836</v>
      </c>
      <c r="C22" s="205">
        <f>+'2021提前下达转移支付'!J109</f>
        <v>200</v>
      </c>
      <c r="D22" s="205">
        <v>142</v>
      </c>
      <c r="E22" s="205"/>
      <c r="F22" s="205"/>
      <c r="G22" s="205">
        <f t="shared" si="1"/>
        <v>1178</v>
      </c>
    </row>
    <row r="23" ht="24.75" customHeight="1" spans="1:7">
      <c r="A23" s="204" t="s">
        <v>28</v>
      </c>
      <c r="B23" s="205">
        <v>992</v>
      </c>
      <c r="C23" s="205">
        <f>+'2021提前下达转移支付'!J111</f>
        <v>172</v>
      </c>
      <c r="D23" s="205">
        <v>1195</v>
      </c>
      <c r="E23" s="205">
        <f>480+200</f>
        <v>680</v>
      </c>
      <c r="F23" s="205"/>
      <c r="G23" s="205">
        <f t="shared" si="1"/>
        <v>3039</v>
      </c>
    </row>
    <row r="24" ht="24.75" customHeight="1" spans="1:7">
      <c r="A24" s="204" t="s">
        <v>29</v>
      </c>
      <c r="B24" s="205">
        <v>1500</v>
      </c>
      <c r="C24" s="205"/>
      <c r="D24" s="205"/>
      <c r="E24" s="205"/>
      <c r="F24" s="205"/>
      <c r="G24" s="205">
        <f t="shared" si="1"/>
        <v>1500</v>
      </c>
    </row>
    <row r="25" ht="24.75" customHeight="1" spans="1:7">
      <c r="A25" s="206" t="s">
        <v>30</v>
      </c>
      <c r="B25" s="205">
        <v>7600</v>
      </c>
      <c r="C25" s="205"/>
      <c r="D25" s="205"/>
      <c r="E25" s="205"/>
      <c r="F25" s="205">
        <v>2178</v>
      </c>
      <c r="G25" s="205">
        <f t="shared" si="1"/>
        <v>9778</v>
      </c>
    </row>
    <row r="26" ht="24.75" customHeight="1" spans="1:7">
      <c r="A26" s="204" t="s">
        <v>31</v>
      </c>
      <c r="B26" s="205">
        <v>11456</v>
      </c>
      <c r="C26" s="205"/>
      <c r="D26" s="205"/>
      <c r="E26" s="205">
        <v>26039</v>
      </c>
      <c r="F26" s="205"/>
      <c r="G26" s="205">
        <f t="shared" si="1"/>
        <v>37495</v>
      </c>
    </row>
  </sheetData>
  <mergeCells count="2">
    <mergeCell ref="A1:G1"/>
    <mergeCell ref="B2:G2"/>
  </mergeCells>
  <printOptions horizontalCentered="1"/>
  <pageMargins left="0.708661417322835" right="0.708661417322835" top="0.88"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I12" sqref="I12"/>
    </sheetView>
  </sheetViews>
  <sheetFormatPr defaultColWidth="9" defaultRowHeight="13.5"/>
  <cols>
    <col min="1" max="10" width="9" style="3"/>
    <col min="11" max="11" width="9.625" style="3" customWidth="1"/>
    <col min="12" max="12" width="9" style="3"/>
    <col min="13" max="13" width="9.625" style="3" customWidth="1"/>
    <col min="14" max="16384" width="9" style="3"/>
  </cols>
  <sheetData>
    <row r="1" ht="42.75" customHeight="1" spans="1:17">
      <c r="A1" s="4" t="s">
        <v>558</v>
      </c>
      <c r="B1" s="4"/>
      <c r="C1" s="4"/>
      <c r="D1" s="4"/>
      <c r="E1" s="4"/>
      <c r="F1" s="4"/>
      <c r="G1" s="4"/>
      <c r="H1" s="4"/>
      <c r="J1" s="4" t="s">
        <v>559</v>
      </c>
      <c r="K1" s="4"/>
      <c r="L1" s="4"/>
      <c r="M1" s="4"/>
      <c r="N1" s="4"/>
      <c r="O1" s="4"/>
      <c r="P1" s="4"/>
      <c r="Q1" s="4"/>
    </row>
    <row r="2" s="1" customFormat="1" ht="42.75" customHeight="1" spans="1:17">
      <c r="A2" s="5"/>
      <c r="B2" s="5"/>
      <c r="C2" s="5"/>
      <c r="D2" s="5"/>
      <c r="E2" s="5"/>
      <c r="F2" s="6" t="s">
        <v>560</v>
      </c>
      <c r="G2" s="6"/>
      <c r="H2" s="6"/>
      <c r="J2" s="5"/>
      <c r="K2" s="5"/>
      <c r="L2" s="5"/>
      <c r="M2" s="5"/>
      <c r="N2" s="5"/>
      <c r="O2" s="6" t="s">
        <v>560</v>
      </c>
      <c r="P2" s="6"/>
      <c r="Q2" s="6"/>
    </row>
    <row r="3" s="1" customFormat="1" ht="42.75" customHeight="1" spans="1:17">
      <c r="A3" s="7" t="s">
        <v>130</v>
      </c>
      <c r="B3" s="8" t="s">
        <v>561</v>
      </c>
      <c r="C3" s="9"/>
      <c r="D3" s="10"/>
      <c r="E3" s="8" t="s">
        <v>562</v>
      </c>
      <c r="F3" s="9"/>
      <c r="G3" s="10"/>
      <c r="H3" s="7" t="s">
        <v>134</v>
      </c>
      <c r="J3" s="7" t="s">
        <v>130</v>
      </c>
      <c r="K3" s="8" t="s">
        <v>561</v>
      </c>
      <c r="L3" s="9"/>
      <c r="M3" s="10"/>
      <c r="N3" s="8" t="s">
        <v>562</v>
      </c>
      <c r="O3" s="9"/>
      <c r="P3" s="10"/>
      <c r="Q3" s="7" t="s">
        <v>134</v>
      </c>
    </row>
    <row r="4" s="1" customFormat="1" ht="42.75" customHeight="1" spans="1:17">
      <c r="A4" s="7"/>
      <c r="B4" s="7" t="s">
        <v>135</v>
      </c>
      <c r="C4" s="11" t="s">
        <v>563</v>
      </c>
      <c r="D4" s="11" t="s">
        <v>564</v>
      </c>
      <c r="E4" s="11" t="s">
        <v>135</v>
      </c>
      <c r="F4" s="11" t="s">
        <v>563</v>
      </c>
      <c r="G4" s="11" t="s">
        <v>564</v>
      </c>
      <c r="H4" s="12"/>
      <c r="J4" s="7"/>
      <c r="K4" s="7" t="s">
        <v>135</v>
      </c>
      <c r="L4" s="11" t="s">
        <v>563</v>
      </c>
      <c r="M4" s="11" t="s">
        <v>564</v>
      </c>
      <c r="N4" s="11" t="s">
        <v>135</v>
      </c>
      <c r="O4" s="11" t="s">
        <v>563</v>
      </c>
      <c r="P4" s="11" t="s">
        <v>564</v>
      </c>
      <c r="Q4" s="12"/>
    </row>
    <row r="5" s="2" customFormat="1" ht="42.75" customHeight="1" spans="1:20">
      <c r="A5" s="13" t="s">
        <v>138</v>
      </c>
      <c r="B5" s="14">
        <f t="shared" ref="B5:G5" si="0">SUM(B6:B12)</f>
        <v>196.86</v>
      </c>
      <c r="C5" s="14">
        <f t="shared" si="0"/>
        <v>68.54</v>
      </c>
      <c r="D5" s="14">
        <f t="shared" si="0"/>
        <v>128.32</v>
      </c>
      <c r="E5" s="14">
        <f t="shared" si="0"/>
        <v>58.54</v>
      </c>
      <c r="F5" s="14">
        <f t="shared" si="0"/>
        <v>6.85</v>
      </c>
      <c r="G5" s="14">
        <f t="shared" si="0"/>
        <v>51.69</v>
      </c>
      <c r="H5" s="15"/>
      <c r="J5" s="13" t="s">
        <v>138</v>
      </c>
      <c r="K5" s="14">
        <f>+B5+N5</f>
        <v>233.06</v>
      </c>
      <c r="L5" s="14">
        <f>+C5+O5</f>
        <v>73.84</v>
      </c>
      <c r="M5" s="14">
        <f>+D5+P5</f>
        <v>159.22</v>
      </c>
      <c r="N5" s="14">
        <f t="shared" ref="N5:P5" si="1">SUM(N6:N12)</f>
        <v>36.2</v>
      </c>
      <c r="O5" s="14">
        <f t="shared" si="1"/>
        <v>5.3</v>
      </c>
      <c r="P5" s="14">
        <f t="shared" si="1"/>
        <v>30.9</v>
      </c>
      <c r="Q5" s="15"/>
      <c r="S5" s="2">
        <f>SUM(S6:S7)</f>
        <v>207.52</v>
      </c>
      <c r="T5" s="18">
        <f>+K5-S5</f>
        <v>25.54</v>
      </c>
    </row>
    <row r="6" s="1" customFormat="1" ht="42.75" customHeight="1" spans="1:20">
      <c r="A6" s="7" t="s">
        <v>139</v>
      </c>
      <c r="B6" s="16">
        <f t="shared" ref="B6:B12" si="2">C6+D6</f>
        <v>64.58</v>
      </c>
      <c r="C6" s="16">
        <v>15.75</v>
      </c>
      <c r="D6" s="16">
        <v>48.83</v>
      </c>
      <c r="E6" s="16">
        <f>F6+G6</f>
        <v>27.16</v>
      </c>
      <c r="F6" s="16">
        <v>1.64</v>
      </c>
      <c r="G6" s="16">
        <v>25.52</v>
      </c>
      <c r="H6" s="12"/>
      <c r="J6" s="7" t="s">
        <v>139</v>
      </c>
      <c r="K6" s="14">
        <f t="shared" ref="K6:K12" si="3">+B6+N6</f>
        <v>72.68</v>
      </c>
      <c r="L6" s="14">
        <f t="shared" ref="L6:L12" si="4">+C6+O6</f>
        <v>16.85</v>
      </c>
      <c r="M6" s="14">
        <f t="shared" ref="M6:M12" si="5">+D6+P6</f>
        <v>55.83</v>
      </c>
      <c r="N6" s="16">
        <f t="shared" ref="N6:N12" si="6">O6+P6</f>
        <v>8.1</v>
      </c>
      <c r="O6" s="16">
        <v>1.1</v>
      </c>
      <c r="P6" s="16">
        <v>7</v>
      </c>
      <c r="Q6" s="12"/>
      <c r="S6" s="1">
        <v>68.27</v>
      </c>
      <c r="T6" s="18">
        <f t="shared" ref="T6" si="7">+K6-S6</f>
        <v>4.41</v>
      </c>
    </row>
    <row r="7" s="1" customFormat="1" ht="42.75" customHeight="1" spans="1:20">
      <c r="A7" s="7" t="s">
        <v>140</v>
      </c>
      <c r="B7" s="16">
        <f t="shared" si="2"/>
        <v>47.7</v>
      </c>
      <c r="C7" s="16">
        <v>14.32</v>
      </c>
      <c r="D7" s="16">
        <v>33.38</v>
      </c>
      <c r="E7" s="16">
        <f t="shared" ref="E7:E12" si="8">F7+G7</f>
        <v>9.74</v>
      </c>
      <c r="F7" s="16">
        <v>0.8</v>
      </c>
      <c r="G7" s="16">
        <v>8.94</v>
      </c>
      <c r="H7" s="12"/>
      <c r="J7" s="7" t="s">
        <v>140</v>
      </c>
      <c r="K7" s="14">
        <f t="shared" si="3"/>
        <v>55.05</v>
      </c>
      <c r="L7" s="14">
        <f t="shared" si="4"/>
        <v>15.02</v>
      </c>
      <c r="M7" s="14">
        <f t="shared" si="5"/>
        <v>40.03</v>
      </c>
      <c r="N7" s="16">
        <f t="shared" si="6"/>
        <v>7.35</v>
      </c>
      <c r="O7" s="16">
        <v>0.7</v>
      </c>
      <c r="P7" s="16">
        <v>6.65</v>
      </c>
      <c r="Q7" s="12"/>
      <c r="R7" s="1">
        <v>160.38</v>
      </c>
      <c r="S7" s="1">
        <v>139.25</v>
      </c>
      <c r="T7" s="18">
        <f>+R7-S7</f>
        <v>21.13</v>
      </c>
    </row>
    <row r="8" s="1" customFormat="1" ht="42.75" customHeight="1" spans="1:17">
      <c r="A8" s="7" t="s">
        <v>142</v>
      </c>
      <c r="B8" s="16">
        <f t="shared" si="2"/>
        <v>17.68</v>
      </c>
      <c r="C8" s="16">
        <v>10.35</v>
      </c>
      <c r="D8" s="16">
        <v>7.33</v>
      </c>
      <c r="E8" s="16">
        <f t="shared" si="8"/>
        <v>5.36</v>
      </c>
      <c r="F8" s="16">
        <v>1.06</v>
      </c>
      <c r="G8" s="16">
        <v>4.3</v>
      </c>
      <c r="H8" s="12"/>
      <c r="J8" s="7" t="s">
        <v>142</v>
      </c>
      <c r="K8" s="14">
        <f t="shared" si="3"/>
        <v>23.38</v>
      </c>
      <c r="L8" s="14">
        <f t="shared" si="4"/>
        <v>11.05</v>
      </c>
      <c r="M8" s="14">
        <f t="shared" si="5"/>
        <v>12.33</v>
      </c>
      <c r="N8" s="16">
        <f t="shared" si="6"/>
        <v>5.7</v>
      </c>
      <c r="O8" s="16">
        <v>0.7</v>
      </c>
      <c r="P8" s="16">
        <v>5</v>
      </c>
      <c r="Q8" s="12"/>
    </row>
    <row r="9" s="1" customFormat="1" ht="42.75" customHeight="1" spans="1:17">
      <c r="A9" s="7" t="s">
        <v>143</v>
      </c>
      <c r="B9" s="16">
        <f t="shared" si="2"/>
        <v>19.7</v>
      </c>
      <c r="C9" s="16">
        <v>8.78</v>
      </c>
      <c r="D9" s="16">
        <v>10.92</v>
      </c>
      <c r="E9" s="16">
        <f t="shared" si="8"/>
        <v>5.39</v>
      </c>
      <c r="F9" s="16">
        <v>1.15</v>
      </c>
      <c r="G9" s="16">
        <v>4.24</v>
      </c>
      <c r="H9" s="12"/>
      <c r="J9" s="7" t="s">
        <v>143</v>
      </c>
      <c r="K9" s="14">
        <f t="shared" si="3"/>
        <v>23.35</v>
      </c>
      <c r="L9" s="14">
        <f t="shared" si="4"/>
        <v>9.58</v>
      </c>
      <c r="M9" s="14">
        <f t="shared" si="5"/>
        <v>13.77</v>
      </c>
      <c r="N9" s="16">
        <f t="shared" si="6"/>
        <v>3.65</v>
      </c>
      <c r="O9" s="16">
        <v>0.8</v>
      </c>
      <c r="P9" s="16">
        <v>2.85</v>
      </c>
      <c r="Q9" s="12"/>
    </row>
    <row r="10" s="1" customFormat="1" ht="42.75" customHeight="1" spans="1:17">
      <c r="A10" s="7" t="s">
        <v>144</v>
      </c>
      <c r="B10" s="16">
        <f t="shared" si="2"/>
        <v>18.74</v>
      </c>
      <c r="C10" s="16">
        <v>7.53</v>
      </c>
      <c r="D10" s="16">
        <v>11.21</v>
      </c>
      <c r="E10" s="16">
        <f t="shared" si="8"/>
        <v>5.11</v>
      </c>
      <c r="F10" s="16">
        <v>0.8</v>
      </c>
      <c r="G10" s="16">
        <v>4.31</v>
      </c>
      <c r="H10" s="12"/>
      <c r="J10" s="7" t="s">
        <v>144</v>
      </c>
      <c r="K10" s="14">
        <f t="shared" si="3"/>
        <v>22.94</v>
      </c>
      <c r="L10" s="14">
        <f t="shared" si="4"/>
        <v>8.23</v>
      </c>
      <c r="M10" s="14">
        <f t="shared" si="5"/>
        <v>14.71</v>
      </c>
      <c r="N10" s="16">
        <f t="shared" si="6"/>
        <v>4.2</v>
      </c>
      <c r="O10" s="16">
        <v>0.7</v>
      </c>
      <c r="P10" s="16">
        <v>3.5</v>
      </c>
      <c r="Q10" s="12"/>
    </row>
    <row r="11" s="1" customFormat="1" ht="42.75" customHeight="1" spans="1:17">
      <c r="A11" s="7" t="s">
        <v>145</v>
      </c>
      <c r="B11" s="16">
        <f t="shared" si="2"/>
        <v>23.14</v>
      </c>
      <c r="C11" s="16">
        <v>7.79</v>
      </c>
      <c r="D11" s="16">
        <v>15.35</v>
      </c>
      <c r="E11" s="16">
        <f t="shared" si="8"/>
        <v>4.42</v>
      </c>
      <c r="F11" s="16">
        <v>0.9</v>
      </c>
      <c r="G11" s="16">
        <v>3.52</v>
      </c>
      <c r="H11" s="12"/>
      <c r="J11" s="7" t="s">
        <v>145</v>
      </c>
      <c r="K11" s="14">
        <f t="shared" si="3"/>
        <v>28.84</v>
      </c>
      <c r="L11" s="14">
        <f t="shared" si="4"/>
        <v>8.49</v>
      </c>
      <c r="M11" s="14">
        <f t="shared" si="5"/>
        <v>20.35</v>
      </c>
      <c r="N11" s="16">
        <f t="shared" si="6"/>
        <v>5.7</v>
      </c>
      <c r="O11" s="16">
        <v>0.7</v>
      </c>
      <c r="P11" s="16">
        <v>5</v>
      </c>
      <c r="Q11" s="12"/>
    </row>
    <row r="12" s="1" customFormat="1" ht="42.75" customHeight="1" spans="1:17">
      <c r="A12" s="7" t="s">
        <v>146</v>
      </c>
      <c r="B12" s="16">
        <f t="shared" si="2"/>
        <v>5.32</v>
      </c>
      <c r="C12" s="16">
        <v>4.02</v>
      </c>
      <c r="D12" s="16">
        <v>1.3</v>
      </c>
      <c r="E12" s="16">
        <f t="shared" si="8"/>
        <v>1.36</v>
      </c>
      <c r="F12" s="16">
        <v>0.5</v>
      </c>
      <c r="G12" s="16">
        <v>0.86</v>
      </c>
      <c r="H12" s="12"/>
      <c r="J12" s="7" t="s">
        <v>146</v>
      </c>
      <c r="K12" s="14">
        <f t="shared" si="3"/>
        <v>6.82</v>
      </c>
      <c r="L12" s="14">
        <f t="shared" si="4"/>
        <v>4.62</v>
      </c>
      <c r="M12" s="14">
        <f t="shared" si="5"/>
        <v>2.2</v>
      </c>
      <c r="N12" s="16">
        <f t="shared" si="6"/>
        <v>1.5</v>
      </c>
      <c r="O12" s="16">
        <v>0.6</v>
      </c>
      <c r="P12" s="16">
        <v>0.9</v>
      </c>
      <c r="Q12" s="12"/>
    </row>
    <row r="13" ht="42.75" customHeight="1" spans="1:1">
      <c r="A13" s="17" t="s">
        <v>565</v>
      </c>
    </row>
  </sheetData>
  <mergeCells count="10">
    <mergeCell ref="A1:H1"/>
    <mergeCell ref="J1:Q1"/>
    <mergeCell ref="F2:H2"/>
    <mergeCell ref="O2:Q2"/>
    <mergeCell ref="B3:D3"/>
    <mergeCell ref="E3:G3"/>
    <mergeCell ref="K3:M3"/>
    <mergeCell ref="N3:P3"/>
    <mergeCell ref="A3:A4"/>
    <mergeCell ref="J3:J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pane xSplit="1" ySplit="3" topLeftCell="B4" activePane="bottomRight" state="frozen"/>
      <selection/>
      <selection pane="topRight"/>
      <selection pane="bottomLeft"/>
      <selection pane="bottomRight" activeCell="A1" sqref="$A1:$XFD1"/>
    </sheetView>
  </sheetViews>
  <sheetFormatPr defaultColWidth="9" defaultRowHeight="15" outlineLevelCol="7"/>
  <cols>
    <col min="1" max="1" width="35.25" style="147" customWidth="1"/>
    <col min="2" max="4" width="13.875" style="180" customWidth="1"/>
    <col min="5" max="5" width="22.5" style="180" customWidth="1"/>
    <col min="6" max="8" width="13.125" style="180" customWidth="1"/>
    <col min="9" max="16384" width="9" style="147"/>
  </cols>
  <sheetData>
    <row r="1" ht="39.75" customHeight="1" spans="1:8">
      <c r="A1" s="181" t="s">
        <v>32</v>
      </c>
      <c r="B1" s="181"/>
      <c r="C1" s="181"/>
      <c r="D1" s="181"/>
      <c r="E1" s="181"/>
      <c r="F1" s="181"/>
      <c r="G1" s="181"/>
      <c r="H1" s="181"/>
    </row>
    <row r="2" ht="19.5" customHeight="1" spans="2:8">
      <c r="B2" s="182"/>
      <c r="C2" s="182"/>
      <c r="D2" s="182"/>
      <c r="E2" s="183"/>
      <c r="F2" s="184" t="s">
        <v>33</v>
      </c>
      <c r="G2" s="184"/>
      <c r="H2" s="184"/>
    </row>
    <row r="3" s="163" customFormat="1" ht="46.5" customHeight="1" spans="1:8">
      <c r="A3" s="185" t="s">
        <v>34</v>
      </c>
      <c r="B3" s="185" t="s">
        <v>35</v>
      </c>
      <c r="C3" s="185" t="s">
        <v>36</v>
      </c>
      <c r="D3" s="185" t="s">
        <v>37</v>
      </c>
      <c r="E3" s="185" t="s">
        <v>38</v>
      </c>
      <c r="F3" s="185" t="s">
        <v>35</v>
      </c>
      <c r="G3" s="185" t="s">
        <v>36</v>
      </c>
      <c r="H3" s="185" t="s">
        <v>37</v>
      </c>
    </row>
    <row r="4" ht="30.75" customHeight="1" spans="1:8">
      <c r="A4" s="186" t="s">
        <v>39</v>
      </c>
      <c r="B4" s="187">
        <v>58120</v>
      </c>
      <c r="C4" s="187"/>
      <c r="D4" s="187">
        <f>+B4+C4</f>
        <v>58120</v>
      </c>
      <c r="E4" s="186" t="s">
        <v>40</v>
      </c>
      <c r="F4" s="187">
        <v>144072</v>
      </c>
      <c r="G4" s="187">
        <f>+G5+G9</f>
        <v>8603</v>
      </c>
      <c r="H4" s="187">
        <f>+H5+H9</f>
        <v>152675</v>
      </c>
    </row>
    <row r="5" ht="30.75" customHeight="1" spans="1:8">
      <c r="A5" s="186" t="s">
        <v>41</v>
      </c>
      <c r="B5" s="188">
        <f>+B6+B7+B12</f>
        <v>81525</v>
      </c>
      <c r="C5" s="189">
        <f t="shared" ref="C5:D5" si="0">+C6+C7+C12</f>
        <v>126525.625</v>
      </c>
      <c r="D5" s="187">
        <f t="shared" si="0"/>
        <v>208050.625</v>
      </c>
      <c r="E5" s="190" t="s">
        <v>42</v>
      </c>
      <c r="F5" s="187">
        <v>99958</v>
      </c>
      <c r="G5" s="187"/>
      <c r="H5" s="187">
        <f>SUM(H6:H8)</f>
        <v>99958</v>
      </c>
    </row>
    <row r="6" ht="30.75" customHeight="1" spans="1:8">
      <c r="A6" s="191" t="s">
        <v>43</v>
      </c>
      <c r="B6" s="188">
        <v>3543</v>
      </c>
      <c r="C6" s="188"/>
      <c r="D6" s="187">
        <f t="shared" ref="D6:D17" si="1">+B6+C6</f>
        <v>3543</v>
      </c>
      <c r="E6" s="190" t="s">
        <v>44</v>
      </c>
      <c r="F6" s="187">
        <v>85315</v>
      </c>
      <c r="G6" s="187"/>
      <c r="H6" s="187">
        <f t="shared" ref="H6:H18" si="2">+F6+G6</f>
        <v>85315</v>
      </c>
    </row>
    <row r="7" s="179" customFormat="1" ht="30.75" customHeight="1" spans="1:8">
      <c r="A7" s="191" t="s">
        <v>45</v>
      </c>
      <c r="B7" s="187">
        <f>SUM(B8:B11)</f>
        <v>77982</v>
      </c>
      <c r="C7" s="187">
        <f t="shared" ref="C7:D7" si="3">SUM(C8:C11)</f>
        <v>8603</v>
      </c>
      <c r="D7" s="187">
        <f t="shared" si="3"/>
        <v>86585</v>
      </c>
      <c r="E7" s="191" t="s">
        <v>46</v>
      </c>
      <c r="F7" s="187">
        <v>10912</v>
      </c>
      <c r="G7" s="187"/>
      <c r="H7" s="187">
        <f t="shared" si="2"/>
        <v>10912</v>
      </c>
    </row>
    <row r="8" s="179" customFormat="1" ht="30.75" customHeight="1" spans="1:8">
      <c r="A8" s="190" t="s">
        <v>47</v>
      </c>
      <c r="B8" s="187">
        <v>65905</v>
      </c>
      <c r="C8" s="187">
        <v>8603</v>
      </c>
      <c r="D8" s="187">
        <f t="shared" si="1"/>
        <v>74508</v>
      </c>
      <c r="E8" s="191" t="s">
        <v>48</v>
      </c>
      <c r="F8" s="187">
        <v>3731</v>
      </c>
      <c r="G8" s="187"/>
      <c r="H8" s="187">
        <f t="shared" si="2"/>
        <v>3731</v>
      </c>
    </row>
    <row r="9" s="179" customFormat="1" ht="30.75" customHeight="1" spans="1:8">
      <c r="A9" s="190" t="s">
        <v>49</v>
      </c>
      <c r="B9" s="187">
        <v>6582</v>
      </c>
      <c r="C9" s="187"/>
      <c r="D9" s="187">
        <f t="shared" si="1"/>
        <v>6582</v>
      </c>
      <c r="E9" s="191" t="s">
        <v>50</v>
      </c>
      <c r="F9" s="187">
        <f>SUM(F10:F11)</f>
        <v>44114</v>
      </c>
      <c r="G9" s="187">
        <f>SUM(G10:G11)</f>
        <v>8603</v>
      </c>
      <c r="H9" s="187">
        <f t="shared" ref="H9" si="4">SUM(H10:H11)</f>
        <v>52717</v>
      </c>
    </row>
    <row r="10" s="179" customFormat="1" ht="30.75" customHeight="1" spans="1:8">
      <c r="A10" s="190" t="s">
        <v>51</v>
      </c>
      <c r="B10" s="187">
        <v>549</v>
      </c>
      <c r="C10" s="188"/>
      <c r="D10" s="187">
        <f t="shared" si="1"/>
        <v>549</v>
      </c>
      <c r="E10" s="191" t="s">
        <v>52</v>
      </c>
      <c r="F10" s="187">
        <v>42614</v>
      </c>
      <c r="G10" s="187">
        <v>8603</v>
      </c>
      <c r="H10" s="187">
        <f t="shared" si="2"/>
        <v>51217</v>
      </c>
    </row>
    <row r="11" s="179" customFormat="1" ht="30.75" customHeight="1" spans="1:8">
      <c r="A11" s="190" t="s">
        <v>53</v>
      </c>
      <c r="B11" s="187">
        <v>4946</v>
      </c>
      <c r="C11" s="187"/>
      <c r="D11" s="187">
        <f t="shared" si="1"/>
        <v>4946</v>
      </c>
      <c r="E11" s="191" t="s">
        <v>54</v>
      </c>
      <c r="F11" s="187">
        <v>1500</v>
      </c>
      <c r="G11" s="187"/>
      <c r="H11" s="187">
        <f t="shared" si="2"/>
        <v>1500</v>
      </c>
    </row>
    <row r="12" s="179" customFormat="1" ht="30.75" customHeight="1" spans="1:8">
      <c r="A12" s="191" t="s">
        <v>55</v>
      </c>
      <c r="B12" s="188"/>
      <c r="C12" s="189">
        <f>+一般公共预算支出调整!C4</f>
        <v>117922.625</v>
      </c>
      <c r="D12" s="187">
        <f t="shared" si="1"/>
        <v>117922.625</v>
      </c>
      <c r="E12" s="186" t="s">
        <v>56</v>
      </c>
      <c r="F12" s="188"/>
      <c r="G12" s="189">
        <f>+C12+C14</f>
        <v>137353.625</v>
      </c>
      <c r="H12" s="187">
        <f t="shared" si="2"/>
        <v>137353.625</v>
      </c>
    </row>
    <row r="13" s="179" customFormat="1" ht="30.75" customHeight="1" spans="1:8">
      <c r="A13" s="186" t="s">
        <v>57</v>
      </c>
      <c r="B13" s="187">
        <f>+[1]平衡简表2021!G15</f>
        <v>4427</v>
      </c>
      <c r="C13" s="187"/>
      <c r="D13" s="187">
        <f t="shared" si="1"/>
        <v>4427</v>
      </c>
      <c r="E13" s="186" t="s">
        <v>58</v>
      </c>
      <c r="F13" s="188"/>
      <c r="G13" s="188"/>
      <c r="H13" s="187">
        <f t="shared" si="2"/>
        <v>0</v>
      </c>
    </row>
    <row r="14" s="179" customFormat="1" ht="30.75" customHeight="1" spans="1:8">
      <c r="A14" s="188" t="s">
        <v>59</v>
      </c>
      <c r="B14" s="188"/>
      <c r="C14" s="188">
        <v>19431</v>
      </c>
      <c r="D14" s="187">
        <f t="shared" si="1"/>
        <v>19431</v>
      </c>
      <c r="E14" s="191" t="s">
        <v>60</v>
      </c>
      <c r="F14" s="188"/>
      <c r="G14" s="188"/>
      <c r="H14" s="187">
        <f t="shared" si="2"/>
        <v>0</v>
      </c>
    </row>
    <row r="15" s="179" customFormat="1" ht="30.75" customHeight="1" spans="1:8">
      <c r="A15" s="186" t="s">
        <v>61</v>
      </c>
      <c r="B15" s="188"/>
      <c r="C15" s="188">
        <v>19431</v>
      </c>
      <c r="D15" s="187">
        <f t="shared" si="1"/>
        <v>19431</v>
      </c>
      <c r="E15" s="191" t="s">
        <v>62</v>
      </c>
      <c r="F15" s="188"/>
      <c r="G15" s="188"/>
      <c r="H15" s="187">
        <f t="shared" si="2"/>
        <v>0</v>
      </c>
    </row>
    <row r="16" s="179" customFormat="1" ht="30.75" customHeight="1" spans="1:8">
      <c r="A16" s="186" t="s">
        <v>63</v>
      </c>
      <c r="B16" s="187"/>
      <c r="C16" s="187"/>
      <c r="D16" s="187">
        <f t="shared" si="1"/>
        <v>0</v>
      </c>
      <c r="E16" s="188" t="s">
        <v>64</v>
      </c>
      <c r="F16" s="188"/>
      <c r="G16" s="188"/>
      <c r="H16" s="187">
        <f t="shared" si="2"/>
        <v>0</v>
      </c>
    </row>
    <row r="17" s="179" customFormat="1" ht="30.75" customHeight="1" spans="1:8">
      <c r="A17" s="186" t="s">
        <v>65</v>
      </c>
      <c r="B17" s="187"/>
      <c r="C17" s="187">
        <f>12800+26039</f>
        <v>38839</v>
      </c>
      <c r="D17" s="187">
        <f t="shared" si="1"/>
        <v>38839</v>
      </c>
      <c r="E17" s="186" t="s">
        <v>66</v>
      </c>
      <c r="F17" s="188"/>
      <c r="G17" s="188">
        <v>12800</v>
      </c>
      <c r="H17" s="187">
        <f t="shared" si="2"/>
        <v>12800</v>
      </c>
    </row>
    <row r="18" s="179" customFormat="1" ht="30.75" customHeight="1" spans="1:8">
      <c r="A18" s="186"/>
      <c r="B18" s="188"/>
      <c r="C18" s="188"/>
      <c r="D18" s="188"/>
      <c r="E18" s="186" t="s">
        <v>67</v>
      </c>
      <c r="F18" s="188"/>
      <c r="G18" s="188">
        <v>26039</v>
      </c>
      <c r="H18" s="187">
        <f t="shared" si="2"/>
        <v>26039</v>
      </c>
    </row>
    <row r="19" s="179" customFormat="1" ht="30.75" customHeight="1" spans="1:8">
      <c r="A19" s="192" t="s">
        <v>68</v>
      </c>
      <c r="B19" s="193">
        <f>+B4+B5+B13+B14+B16+B17</f>
        <v>144072</v>
      </c>
      <c r="C19" s="193">
        <f>SUM(C4,C5,C13,C14,C16,C17)</f>
        <v>184795.625</v>
      </c>
      <c r="D19" s="193">
        <f>SUM(D4,D5,D13,D14,D16,D17)</f>
        <v>328867.625</v>
      </c>
      <c r="E19" s="192" t="s">
        <v>69</v>
      </c>
      <c r="F19" s="193">
        <f>+F4+F12+F13+F16+F17</f>
        <v>144072</v>
      </c>
      <c r="G19" s="193">
        <f>+G4+G12+G13+G16+G17+G18</f>
        <v>184795.625</v>
      </c>
      <c r="H19" s="193">
        <f>+H4+H12+H13+H16+H17+H18</f>
        <v>328867.625</v>
      </c>
    </row>
  </sheetData>
  <mergeCells count="2">
    <mergeCell ref="A1:H1"/>
    <mergeCell ref="F2:H2"/>
  </mergeCells>
  <printOptions horizontalCentered="1"/>
  <pageMargins left="0.393700787401575" right="0.393700787401575" top="0.37" bottom="0.18" header="0.31496062992126" footer="0.16"/>
  <pageSetup paperSize="9" scale="90" orientation="landscape"/>
  <headerFooter/>
  <ignoredErrors>
    <ignoredError sqref="H9"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showZeros="0" workbookViewId="0">
      <pane xSplit="1" ySplit="3" topLeftCell="B4" activePane="bottomRight" state="frozen"/>
      <selection/>
      <selection pane="topRight"/>
      <selection pane="bottomLeft"/>
      <selection pane="bottomRight" activeCell="A14" sqref="A14"/>
    </sheetView>
  </sheetViews>
  <sheetFormatPr defaultColWidth="10" defaultRowHeight="15" outlineLevelCol="5"/>
  <cols>
    <col min="1" max="1" width="43.75" style="163" customWidth="1"/>
    <col min="2" max="5" width="10.625" style="164" customWidth="1"/>
    <col min="6" max="6" width="10.625" style="165" customWidth="1"/>
    <col min="7" max="16384" width="10" style="163"/>
  </cols>
  <sheetData>
    <row r="1" ht="33" customHeight="1" spans="1:6">
      <c r="A1" s="166" t="s">
        <v>70</v>
      </c>
      <c r="B1" s="166"/>
      <c r="C1" s="166"/>
      <c r="D1" s="166"/>
      <c r="E1" s="166"/>
      <c r="F1" s="166"/>
    </row>
    <row r="2" ht="19.5" customHeight="1" spans="1:6">
      <c r="A2" s="167"/>
      <c r="B2" s="168" t="s">
        <v>71</v>
      </c>
      <c r="C2" s="168"/>
      <c r="D2" s="168"/>
      <c r="E2" s="168"/>
      <c r="F2" s="168"/>
    </row>
    <row r="3" s="161" customFormat="1" ht="43.5" customHeight="1" spans="1:6">
      <c r="A3" s="169" t="s">
        <v>72</v>
      </c>
      <c r="B3" s="169" t="s">
        <v>73</v>
      </c>
      <c r="C3" s="169" t="s">
        <v>5</v>
      </c>
      <c r="D3" s="169" t="s">
        <v>74</v>
      </c>
      <c r="E3" s="170" t="s">
        <v>75</v>
      </c>
      <c r="F3" s="171" t="s">
        <v>76</v>
      </c>
    </row>
    <row r="4" ht="23.25" customHeight="1" spans="1:6">
      <c r="A4" s="172" t="s">
        <v>77</v>
      </c>
      <c r="B4" s="173">
        <f>+B5+B7+B12+B15+B21+B26+B20</f>
        <v>26430</v>
      </c>
      <c r="C4" s="173">
        <f>+C5+C7+C12+C15+C21+C26+C20</f>
        <v>918</v>
      </c>
      <c r="D4" s="173">
        <f t="shared" ref="D4:E4" si="0">+D5+D7+D12+D15+D21+D26+D20</f>
        <v>537</v>
      </c>
      <c r="E4" s="173">
        <f t="shared" si="0"/>
        <v>43394</v>
      </c>
      <c r="F4" s="173">
        <f>SUM(B4:E4)</f>
        <v>71279</v>
      </c>
    </row>
    <row r="5" ht="23.25" customHeight="1" spans="1:6">
      <c r="A5" s="172" t="s">
        <v>78</v>
      </c>
      <c r="B5" s="173">
        <f>+B6</f>
        <v>0</v>
      </c>
      <c r="C5" s="173"/>
      <c r="D5" s="173">
        <f>+D6</f>
        <v>129</v>
      </c>
      <c r="E5" s="173">
        <f t="shared" ref="E5" si="1">+E6</f>
        <v>0</v>
      </c>
      <c r="F5" s="173">
        <f t="shared" ref="F5:F26" si="2">SUM(B5:E5)</f>
        <v>129</v>
      </c>
    </row>
    <row r="6" ht="23.25" customHeight="1" spans="1:6">
      <c r="A6" s="174" t="s">
        <v>79</v>
      </c>
      <c r="B6" s="173"/>
      <c r="C6" s="173"/>
      <c r="D6" s="173">
        <v>129</v>
      </c>
      <c r="E6" s="173"/>
      <c r="F6" s="173">
        <f t="shared" si="2"/>
        <v>129</v>
      </c>
    </row>
    <row r="7" s="162" customFormat="1" ht="23.25" customHeight="1" spans="1:6">
      <c r="A7" s="172" t="s">
        <v>80</v>
      </c>
      <c r="B7" s="173">
        <f>B8</f>
        <v>6340</v>
      </c>
      <c r="C7" s="173"/>
      <c r="D7" s="173"/>
      <c r="E7" s="173">
        <f>E8</f>
        <v>0</v>
      </c>
      <c r="F7" s="173">
        <f t="shared" si="2"/>
        <v>6340</v>
      </c>
    </row>
    <row r="8" ht="37.5" customHeight="1" spans="1:6">
      <c r="A8" s="175" t="s">
        <v>81</v>
      </c>
      <c r="B8" s="176">
        <f>SUM(B9:B11)</f>
        <v>6340</v>
      </c>
      <c r="C8" s="176"/>
      <c r="D8" s="176"/>
      <c r="E8" s="176">
        <f>SUM(E9:E10)</f>
        <v>0</v>
      </c>
      <c r="F8" s="173">
        <f t="shared" si="2"/>
        <v>6340</v>
      </c>
    </row>
    <row r="9" ht="21.75" customHeight="1" spans="1:6">
      <c r="A9" s="175" t="s">
        <v>82</v>
      </c>
      <c r="B9" s="176">
        <f>3340+1700</f>
        <v>5040</v>
      </c>
      <c r="C9" s="176"/>
      <c r="D9" s="176"/>
      <c r="E9" s="176"/>
      <c r="F9" s="173">
        <f t="shared" si="2"/>
        <v>5040</v>
      </c>
    </row>
    <row r="10" ht="21.75" customHeight="1" spans="1:6">
      <c r="A10" s="175" t="s">
        <v>83</v>
      </c>
      <c r="B10" s="176">
        <v>300</v>
      </c>
      <c r="C10" s="176"/>
      <c r="D10" s="176"/>
      <c r="E10" s="176"/>
      <c r="F10" s="173">
        <f t="shared" si="2"/>
        <v>300</v>
      </c>
    </row>
    <row r="11" ht="21.75" customHeight="1" spans="1:6">
      <c r="A11" s="163" t="s">
        <v>84</v>
      </c>
      <c r="B11" s="176">
        <v>1000</v>
      </c>
      <c r="C11" s="176"/>
      <c r="D11" s="176"/>
      <c r="E11" s="177"/>
      <c r="F11" s="173">
        <f t="shared" si="2"/>
        <v>1000</v>
      </c>
    </row>
    <row r="12" s="162" customFormat="1" ht="23.25" customHeight="1" spans="1:6">
      <c r="A12" s="178" t="s">
        <v>85</v>
      </c>
      <c r="B12" s="173">
        <f>SUM(B13:B14)</f>
        <v>5000</v>
      </c>
      <c r="C12" s="173"/>
      <c r="D12" s="173"/>
      <c r="E12" s="173">
        <f>SUM(E13:E14)</f>
        <v>0</v>
      </c>
      <c r="F12" s="173">
        <f t="shared" si="2"/>
        <v>5000</v>
      </c>
    </row>
    <row r="13" ht="23.25" customHeight="1" spans="1:6">
      <c r="A13" s="175" t="s">
        <v>86</v>
      </c>
      <c r="B13" s="176">
        <v>5000</v>
      </c>
      <c r="C13" s="176"/>
      <c r="D13" s="176"/>
      <c r="E13" s="176"/>
      <c r="F13" s="173">
        <f t="shared" si="2"/>
        <v>5000</v>
      </c>
    </row>
    <row r="14" ht="23.25" customHeight="1" spans="1:6">
      <c r="A14" s="175" t="s">
        <v>87</v>
      </c>
      <c r="B14" s="176"/>
      <c r="C14" s="176"/>
      <c r="D14" s="176"/>
      <c r="E14" s="176"/>
      <c r="F14" s="173">
        <f t="shared" si="2"/>
        <v>0</v>
      </c>
    </row>
    <row r="15" s="162" customFormat="1" ht="23.25" customHeight="1" spans="1:6">
      <c r="A15" s="178" t="s">
        <v>88</v>
      </c>
      <c r="B15" s="173">
        <f>SUM(B16:B19)</f>
        <v>200</v>
      </c>
      <c r="C15" s="173">
        <f>SUM(C16:C19)</f>
        <v>918</v>
      </c>
      <c r="D15" s="173">
        <f t="shared" ref="D15:E15" si="3">SUM(D16:D19)</f>
        <v>408</v>
      </c>
      <c r="E15" s="173">
        <f t="shared" si="3"/>
        <v>40200</v>
      </c>
      <c r="F15" s="173">
        <f t="shared" si="2"/>
        <v>41726</v>
      </c>
    </row>
    <row r="16" s="162" customFormat="1" ht="23.25" customHeight="1" spans="1:6">
      <c r="A16" s="175" t="s">
        <v>89</v>
      </c>
      <c r="B16" s="173"/>
      <c r="C16" s="173"/>
      <c r="D16" s="173">
        <v>90</v>
      </c>
      <c r="E16" s="173"/>
      <c r="F16" s="173">
        <f t="shared" si="2"/>
        <v>90</v>
      </c>
    </row>
    <row r="17" s="162" customFormat="1" ht="23.25" customHeight="1" spans="1:6">
      <c r="A17" s="175" t="s">
        <v>90</v>
      </c>
      <c r="B17" s="173"/>
      <c r="C17" s="173">
        <v>918</v>
      </c>
      <c r="D17" s="173">
        <v>318</v>
      </c>
      <c r="E17" s="173"/>
      <c r="F17" s="173">
        <f t="shared" si="2"/>
        <v>1236</v>
      </c>
    </row>
    <row r="18" ht="23.25" customHeight="1" spans="1:6">
      <c r="A18" s="175" t="s">
        <v>91</v>
      </c>
      <c r="B18" s="176">
        <v>200</v>
      </c>
      <c r="C18" s="176"/>
      <c r="D18" s="176"/>
      <c r="E18" s="176"/>
      <c r="F18" s="173">
        <f t="shared" si="2"/>
        <v>200</v>
      </c>
    </row>
    <row r="19" ht="39" customHeight="1" spans="1:6">
      <c r="A19" s="175" t="s">
        <v>92</v>
      </c>
      <c r="B19" s="176"/>
      <c r="C19" s="176"/>
      <c r="D19" s="176"/>
      <c r="E19" s="176">
        <v>40200</v>
      </c>
      <c r="F19" s="173">
        <f t="shared" si="2"/>
        <v>40200</v>
      </c>
    </row>
    <row r="20" ht="29.25" customHeight="1" spans="1:6">
      <c r="A20" s="178" t="s">
        <v>93</v>
      </c>
      <c r="B20" s="176">
        <v>740</v>
      </c>
      <c r="C20" s="176"/>
      <c r="D20" s="176"/>
      <c r="E20" s="173">
        <v>3194</v>
      </c>
      <c r="F20" s="173">
        <f t="shared" si="2"/>
        <v>3934</v>
      </c>
    </row>
    <row r="21" s="162" customFormat="1" ht="29.25" customHeight="1" spans="1:6">
      <c r="A21" s="178" t="s">
        <v>94</v>
      </c>
      <c r="B21" s="173">
        <f>B22</f>
        <v>14100</v>
      </c>
      <c r="C21" s="173"/>
      <c r="D21" s="173"/>
      <c r="E21" s="173">
        <f>E22</f>
        <v>0</v>
      </c>
      <c r="F21" s="173">
        <f t="shared" si="2"/>
        <v>14100</v>
      </c>
    </row>
    <row r="22" ht="23.25" customHeight="1" spans="1:6">
      <c r="A22" s="175" t="s">
        <v>95</v>
      </c>
      <c r="B22" s="176">
        <v>14100</v>
      </c>
      <c r="C22" s="176"/>
      <c r="D22" s="176"/>
      <c r="E22" s="176">
        <f>SUM(E23:E25)</f>
        <v>0</v>
      </c>
      <c r="F22" s="173">
        <f t="shared" si="2"/>
        <v>14100</v>
      </c>
    </row>
    <row r="23" ht="23.25" customHeight="1" spans="1:6">
      <c r="A23" s="175" t="s">
        <v>96</v>
      </c>
      <c r="B23" s="176">
        <v>420</v>
      </c>
      <c r="C23" s="176"/>
      <c r="D23" s="176"/>
      <c r="E23" s="176"/>
      <c r="F23" s="173">
        <f t="shared" si="2"/>
        <v>420</v>
      </c>
    </row>
    <row r="24" ht="23.25" customHeight="1" spans="1:6">
      <c r="A24" s="175" t="s">
        <v>97</v>
      </c>
      <c r="B24" s="176">
        <v>8346</v>
      </c>
      <c r="C24" s="176"/>
      <c r="D24" s="176"/>
      <c r="E24" s="176"/>
      <c r="F24" s="173">
        <f t="shared" si="2"/>
        <v>8346</v>
      </c>
    </row>
    <row r="25" ht="23.25" customHeight="1" spans="1:6">
      <c r="A25" s="175" t="s">
        <v>98</v>
      </c>
      <c r="B25" s="176">
        <v>5334</v>
      </c>
      <c r="C25" s="176"/>
      <c r="D25" s="176"/>
      <c r="E25" s="176"/>
      <c r="F25" s="173">
        <f t="shared" si="2"/>
        <v>5334</v>
      </c>
    </row>
    <row r="26" ht="21.75" customHeight="1" spans="1:6">
      <c r="A26" s="178" t="s">
        <v>99</v>
      </c>
      <c r="B26" s="176">
        <v>50</v>
      </c>
      <c r="C26" s="176"/>
      <c r="D26" s="176"/>
      <c r="E26" s="176"/>
      <c r="F26" s="173">
        <f t="shared" si="2"/>
        <v>50</v>
      </c>
    </row>
  </sheetData>
  <mergeCells count="2">
    <mergeCell ref="A1:F1"/>
    <mergeCell ref="B2:F2"/>
  </mergeCells>
  <printOptions horizontalCentered="1"/>
  <pageMargins left="0.393700787401575" right="0.393700787401575" top="1.06" bottom="0.236220472440945" header="0.31496062992126" footer="0.196850393700787"/>
  <pageSetup paperSize="9" firstPageNumber="9" orientation="portrait"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Zeros="0" workbookViewId="0">
      <selection activeCell="E5" sqref="E5"/>
    </sheetView>
  </sheetViews>
  <sheetFormatPr defaultColWidth="9" defaultRowHeight="13.5" outlineLevelCol="7"/>
  <cols>
    <col min="1" max="1" width="33.625" style="147" customWidth="1"/>
    <col min="2" max="4" width="11.625" style="147" customWidth="1"/>
    <col min="5" max="5" width="35.5" style="147" customWidth="1"/>
    <col min="6" max="8" width="12.375" style="147" customWidth="1"/>
    <col min="9" max="16384" width="9" style="147"/>
  </cols>
  <sheetData>
    <row r="1" ht="39" customHeight="1" spans="1:8">
      <c r="A1" s="148" t="s">
        <v>100</v>
      </c>
      <c r="B1" s="148"/>
      <c r="C1" s="148"/>
      <c r="D1" s="148"/>
      <c r="E1" s="148"/>
      <c r="F1" s="148"/>
      <c r="G1" s="148"/>
      <c r="H1" s="148"/>
    </row>
    <row r="2" ht="18.75" customHeight="1" spans="1:8">
      <c r="A2" s="149"/>
      <c r="B2" s="149"/>
      <c r="C2" s="149"/>
      <c r="D2" s="149"/>
      <c r="E2" s="149"/>
      <c r="F2" s="149"/>
      <c r="G2" s="150" t="s">
        <v>101</v>
      </c>
      <c r="H2" s="151"/>
    </row>
    <row r="3" ht="33" customHeight="1" spans="1:8">
      <c r="A3" s="152" t="s">
        <v>102</v>
      </c>
      <c r="B3" s="152" t="s">
        <v>35</v>
      </c>
      <c r="C3" s="152" t="s">
        <v>36</v>
      </c>
      <c r="D3" s="153" t="s">
        <v>103</v>
      </c>
      <c r="E3" s="152" t="s">
        <v>102</v>
      </c>
      <c r="F3" s="152" t="s">
        <v>35</v>
      </c>
      <c r="G3" s="152" t="s">
        <v>36</v>
      </c>
      <c r="H3" s="153" t="s">
        <v>103</v>
      </c>
    </row>
    <row r="4" ht="33" customHeight="1" spans="1:8">
      <c r="A4" s="154" t="s">
        <v>104</v>
      </c>
      <c r="B4" s="155">
        <v>12700</v>
      </c>
      <c r="C4" s="155"/>
      <c r="D4" s="155">
        <f>+B4+C4</f>
        <v>12700</v>
      </c>
      <c r="E4" s="154" t="s">
        <v>105</v>
      </c>
      <c r="F4" s="155">
        <f>SUM(F5:F9)</f>
        <v>25690</v>
      </c>
      <c r="G4" s="155">
        <f>SUM(G5:G9)</f>
        <v>41655</v>
      </c>
      <c r="H4" s="155">
        <f t="shared" ref="H4" si="0">SUM(H5:H9)</f>
        <v>67345</v>
      </c>
    </row>
    <row r="5" ht="33" customHeight="1" spans="1:8">
      <c r="A5" s="156" t="s">
        <v>106</v>
      </c>
      <c r="B5" s="157"/>
      <c r="C5" s="157">
        <v>537</v>
      </c>
      <c r="D5" s="155">
        <f t="shared" ref="D5:D15" si="1">+B5+C5</f>
        <v>537</v>
      </c>
      <c r="E5" s="156" t="s">
        <v>107</v>
      </c>
      <c r="F5" s="157">
        <v>23990</v>
      </c>
      <c r="G5" s="158"/>
      <c r="H5" s="159">
        <f t="shared" ref="H5:H16" si="2">+F5+G5</f>
        <v>23990</v>
      </c>
    </row>
    <row r="6" ht="33" customHeight="1" spans="1:8">
      <c r="A6" s="156" t="s">
        <v>108</v>
      </c>
      <c r="B6" s="157">
        <v>0</v>
      </c>
      <c r="C6" s="157"/>
      <c r="D6" s="155">
        <f t="shared" si="1"/>
        <v>0</v>
      </c>
      <c r="E6" s="156" t="s">
        <v>109</v>
      </c>
      <c r="F6" s="157"/>
      <c r="G6" s="158">
        <v>918</v>
      </c>
      <c r="H6" s="159">
        <f t="shared" si="2"/>
        <v>918</v>
      </c>
    </row>
    <row r="7" ht="33" customHeight="1" spans="1:8">
      <c r="A7" s="154" t="s">
        <v>110</v>
      </c>
      <c r="B7" s="155"/>
      <c r="C7" s="155">
        <v>918</v>
      </c>
      <c r="D7" s="155">
        <f t="shared" si="1"/>
        <v>918</v>
      </c>
      <c r="E7" s="156" t="s">
        <v>111</v>
      </c>
      <c r="F7" s="157"/>
      <c r="G7" s="158">
        <v>40200</v>
      </c>
      <c r="H7" s="159">
        <f t="shared" si="2"/>
        <v>40200</v>
      </c>
    </row>
    <row r="8" ht="33" customHeight="1" spans="1:8">
      <c r="A8" s="154" t="s">
        <v>112</v>
      </c>
      <c r="B8" s="155">
        <f>B9+B10</f>
        <v>13730</v>
      </c>
      <c r="C8" s="155"/>
      <c r="D8" s="155">
        <f t="shared" si="1"/>
        <v>13730</v>
      </c>
      <c r="E8" s="156" t="s">
        <v>113</v>
      </c>
      <c r="F8" s="157">
        <v>1700</v>
      </c>
      <c r="G8" s="158"/>
      <c r="H8" s="159">
        <v>1700</v>
      </c>
    </row>
    <row r="9" ht="33" customHeight="1" spans="1:8">
      <c r="A9" s="156" t="s">
        <v>114</v>
      </c>
      <c r="B9" s="157">
        <v>0</v>
      </c>
      <c r="C9" s="157"/>
      <c r="D9" s="157">
        <f t="shared" si="1"/>
        <v>0</v>
      </c>
      <c r="E9" s="156" t="s">
        <v>115</v>
      </c>
      <c r="F9" s="157"/>
      <c r="G9" s="158">
        <v>537</v>
      </c>
      <c r="H9" s="159">
        <f t="shared" ref="H9" si="3">+F9+G9</f>
        <v>537</v>
      </c>
    </row>
    <row r="10" ht="33" customHeight="1" spans="1:8">
      <c r="A10" s="156" t="s">
        <v>116</v>
      </c>
      <c r="B10" s="157">
        <v>13730</v>
      </c>
      <c r="C10" s="157"/>
      <c r="D10" s="157">
        <f t="shared" si="1"/>
        <v>13730</v>
      </c>
      <c r="E10" s="154" t="s">
        <v>117</v>
      </c>
      <c r="F10" s="155"/>
      <c r="G10" s="160"/>
      <c r="H10" s="160">
        <f t="shared" si="2"/>
        <v>0</v>
      </c>
    </row>
    <row r="11" ht="33" customHeight="1" spans="1:8">
      <c r="A11" s="154" t="s">
        <v>118</v>
      </c>
      <c r="B11" s="155">
        <f>B12</f>
        <v>0</v>
      </c>
      <c r="C11" s="155">
        <f>+C12+C13</f>
        <v>0</v>
      </c>
      <c r="D11" s="155">
        <f t="shared" si="1"/>
        <v>0</v>
      </c>
      <c r="E11" s="154" t="s">
        <v>119</v>
      </c>
      <c r="F11" s="155">
        <f>F12</f>
        <v>740</v>
      </c>
      <c r="G11" s="160">
        <f>+G12</f>
        <v>3194</v>
      </c>
      <c r="H11" s="160">
        <f t="shared" si="2"/>
        <v>3934</v>
      </c>
    </row>
    <row r="12" ht="33" customHeight="1" spans="1:8">
      <c r="A12" s="156" t="s">
        <v>120</v>
      </c>
      <c r="B12" s="157">
        <f>B13</f>
        <v>0</v>
      </c>
      <c r="C12" s="157"/>
      <c r="D12" s="155">
        <f t="shared" si="1"/>
        <v>0</v>
      </c>
      <c r="E12" s="156" t="s">
        <v>121</v>
      </c>
      <c r="F12" s="157">
        <v>740</v>
      </c>
      <c r="G12" s="158">
        <v>3194</v>
      </c>
      <c r="H12" s="159">
        <f t="shared" si="2"/>
        <v>3934</v>
      </c>
    </row>
    <row r="13" ht="33" customHeight="1" spans="1:8">
      <c r="A13" s="156" t="s">
        <v>122</v>
      </c>
      <c r="B13" s="157">
        <v>0</v>
      </c>
      <c r="C13" s="157"/>
      <c r="D13" s="157">
        <f t="shared" si="1"/>
        <v>0</v>
      </c>
      <c r="E13" s="156"/>
      <c r="F13" s="157"/>
      <c r="G13" s="158"/>
      <c r="H13" s="160"/>
    </row>
    <row r="14" ht="33" customHeight="1" spans="1:8">
      <c r="A14" s="154" t="s">
        <v>123</v>
      </c>
      <c r="B14" s="155">
        <f>B15</f>
        <v>0</v>
      </c>
      <c r="C14" s="155">
        <f>+C15</f>
        <v>43394</v>
      </c>
      <c r="D14" s="155">
        <f t="shared" si="1"/>
        <v>43394</v>
      </c>
      <c r="E14" s="154" t="s">
        <v>124</v>
      </c>
      <c r="F14" s="155">
        <v>0</v>
      </c>
      <c r="G14" s="160"/>
      <c r="H14" s="160">
        <f t="shared" si="2"/>
        <v>0</v>
      </c>
    </row>
    <row r="15" ht="33" customHeight="1" spans="1:8">
      <c r="A15" s="156" t="s">
        <v>125</v>
      </c>
      <c r="B15" s="157"/>
      <c r="C15" s="157">
        <v>43394</v>
      </c>
      <c r="D15" s="157">
        <f t="shared" si="1"/>
        <v>43394</v>
      </c>
      <c r="E15" s="156"/>
      <c r="F15" s="157"/>
      <c r="G15" s="158"/>
      <c r="H15" s="160"/>
    </row>
    <row r="16" ht="33" customHeight="1" spans="1:8">
      <c r="A16" s="156"/>
      <c r="B16" s="157"/>
      <c r="C16" s="157"/>
      <c r="D16" s="155"/>
      <c r="E16" s="154" t="s">
        <v>126</v>
      </c>
      <c r="F16" s="155"/>
      <c r="G16" s="160"/>
      <c r="H16" s="160">
        <f t="shared" si="2"/>
        <v>0</v>
      </c>
    </row>
    <row r="17" ht="33" customHeight="1" spans="1:8">
      <c r="A17" s="154" t="s">
        <v>127</v>
      </c>
      <c r="B17" s="155">
        <f>+B4+B5+B6+B7+B8+B11+B14</f>
        <v>26430</v>
      </c>
      <c r="C17" s="155">
        <f t="shared" ref="C17:D17" si="4">+C4+C5+C6+C7+C8+C11+C14</f>
        <v>44849</v>
      </c>
      <c r="D17" s="155">
        <f t="shared" si="4"/>
        <v>71279</v>
      </c>
      <c r="E17" s="154" t="s">
        <v>128</v>
      </c>
      <c r="F17" s="155">
        <f>+F4+F10+F11+F14+F16</f>
        <v>26430</v>
      </c>
      <c r="G17" s="160">
        <f>+G4+G11</f>
        <v>44849</v>
      </c>
      <c r="H17" s="160">
        <f>+H4+H10+H11+H14</f>
        <v>71279</v>
      </c>
    </row>
    <row r="18" ht="33" customHeight="1"/>
  </sheetData>
  <mergeCells count="2">
    <mergeCell ref="A1:H1"/>
    <mergeCell ref="G2:H2"/>
  </mergeCells>
  <printOptions horizontalCentered="1"/>
  <pageMargins left="0.393700787401575" right="0.31496062992126" top="0.54" bottom="0.393700787401575" header="0.31496062992126" footer="0.31496062992126"/>
  <pageSetup paperSize="9" scale="9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I8" sqref="I8"/>
    </sheetView>
  </sheetViews>
  <sheetFormatPr defaultColWidth="9" defaultRowHeight="13.5"/>
  <cols>
    <col min="1" max="1" width="11" style="3" customWidth="1"/>
    <col min="2" max="2" width="12" style="3" customWidth="1"/>
    <col min="3" max="4" width="16.375" style="3" customWidth="1"/>
    <col min="5" max="5" width="12.5" style="3" customWidth="1"/>
    <col min="6" max="7" width="13.625" style="3" customWidth="1"/>
    <col min="8" max="8" width="12" style="3" customWidth="1"/>
    <col min="9" max="10" width="13.75" style="3" customWidth="1"/>
    <col min="11" max="16384" width="9" style="3"/>
  </cols>
  <sheetData>
    <row r="1" ht="42.75" customHeight="1" spans="1:11">
      <c r="A1" s="4" t="s">
        <v>129</v>
      </c>
      <c r="B1" s="4"/>
      <c r="C1" s="4"/>
      <c r="D1" s="4"/>
      <c r="E1" s="4"/>
      <c r="F1" s="4"/>
      <c r="G1" s="4"/>
      <c r="H1" s="4"/>
      <c r="I1" s="4"/>
      <c r="J1" s="4"/>
      <c r="K1" s="4"/>
    </row>
    <row r="2" s="1" customFormat="1" ht="42.75" customHeight="1" spans="1:11">
      <c r="A2" s="5"/>
      <c r="B2" s="5"/>
      <c r="C2" s="5"/>
      <c r="D2" s="5"/>
      <c r="E2" s="5"/>
      <c r="F2" s="6" t="s">
        <v>101</v>
      </c>
      <c r="G2" s="6"/>
      <c r="H2" s="6"/>
      <c r="I2" s="6"/>
      <c r="J2" s="6"/>
      <c r="K2" s="6"/>
    </row>
    <row r="3" s="1" customFormat="1" ht="42.75" customHeight="1" spans="1:11">
      <c r="A3" s="137" t="s">
        <v>130</v>
      </c>
      <c r="B3" s="138" t="s">
        <v>131</v>
      </c>
      <c r="C3" s="139"/>
      <c r="D3" s="140"/>
      <c r="E3" s="138" t="s">
        <v>132</v>
      </c>
      <c r="F3" s="139"/>
      <c r="G3" s="140"/>
      <c r="H3" s="138" t="s">
        <v>133</v>
      </c>
      <c r="I3" s="139"/>
      <c r="J3" s="140"/>
      <c r="K3" s="137" t="s">
        <v>134</v>
      </c>
    </row>
    <row r="4" s="1" customFormat="1" ht="42.75" customHeight="1" spans="1:11">
      <c r="A4" s="137"/>
      <c r="B4" s="137" t="s">
        <v>135</v>
      </c>
      <c r="C4" s="141" t="s">
        <v>136</v>
      </c>
      <c r="D4" s="141" t="s">
        <v>137</v>
      </c>
      <c r="E4" s="141" t="s">
        <v>135</v>
      </c>
      <c r="F4" s="141" t="s">
        <v>136</v>
      </c>
      <c r="G4" s="141" t="s">
        <v>137</v>
      </c>
      <c r="H4" s="141" t="s">
        <v>135</v>
      </c>
      <c r="I4" s="141" t="s">
        <v>136</v>
      </c>
      <c r="J4" s="141" t="s">
        <v>137</v>
      </c>
      <c r="K4" s="146"/>
    </row>
    <row r="5" s="2" customFormat="1" ht="42.75" customHeight="1" spans="1:11">
      <c r="A5" s="142" t="s">
        <v>138</v>
      </c>
      <c r="B5" s="143">
        <f t="shared" ref="B5:J5" si="0">SUM(B6:B13)</f>
        <v>675750</v>
      </c>
      <c r="C5" s="143">
        <f t="shared" si="0"/>
        <v>166453</v>
      </c>
      <c r="D5" s="143">
        <f t="shared" si="0"/>
        <v>509297</v>
      </c>
      <c r="E5" s="143">
        <f t="shared" si="0"/>
        <v>553500</v>
      </c>
      <c r="F5" s="143">
        <f t="shared" si="0"/>
        <v>62700</v>
      </c>
      <c r="G5" s="143">
        <f t="shared" si="0"/>
        <v>490800</v>
      </c>
      <c r="H5" s="143">
        <f t="shared" si="0"/>
        <v>122250</v>
      </c>
      <c r="I5" s="143">
        <f t="shared" si="0"/>
        <v>103753</v>
      </c>
      <c r="J5" s="143">
        <f t="shared" si="0"/>
        <v>18497</v>
      </c>
      <c r="K5" s="142"/>
    </row>
    <row r="6" s="1" customFormat="1" ht="42.75" customHeight="1" spans="1:11">
      <c r="A6" s="13" t="s">
        <v>139</v>
      </c>
      <c r="B6" s="144">
        <f t="shared" ref="B6:B13" si="1">+C6+D6</f>
        <v>82233</v>
      </c>
      <c r="C6" s="145">
        <f t="shared" ref="C6:C13" si="2">+F6+I6</f>
        <v>38839</v>
      </c>
      <c r="D6" s="145">
        <f t="shared" ref="D6:D13" si="3">+G6+J6</f>
        <v>43394</v>
      </c>
      <c r="E6" s="145">
        <f t="shared" ref="E6:E13" si="4">+F6+G6</f>
        <v>53000</v>
      </c>
      <c r="F6" s="145">
        <v>12800</v>
      </c>
      <c r="G6" s="145">
        <v>40200</v>
      </c>
      <c r="H6" s="145">
        <f t="shared" ref="H6:H13" si="5">+I6+J6</f>
        <v>29233</v>
      </c>
      <c r="I6" s="145">
        <v>26039</v>
      </c>
      <c r="J6" s="145">
        <v>3194</v>
      </c>
      <c r="K6" s="7"/>
    </row>
    <row r="7" s="1" customFormat="1" ht="42.75" customHeight="1" spans="1:11">
      <c r="A7" s="13" t="s">
        <v>140</v>
      </c>
      <c r="B7" s="144">
        <f t="shared" si="1"/>
        <v>284579</v>
      </c>
      <c r="C7" s="145">
        <f t="shared" si="2"/>
        <v>28379</v>
      </c>
      <c r="D7" s="145">
        <f t="shared" si="3"/>
        <v>256200</v>
      </c>
      <c r="E7" s="145">
        <f t="shared" si="4"/>
        <v>261000</v>
      </c>
      <c r="F7" s="145">
        <v>8800</v>
      </c>
      <c r="G7" s="145">
        <v>252200</v>
      </c>
      <c r="H7" s="145">
        <f t="shared" si="5"/>
        <v>23579</v>
      </c>
      <c r="I7" s="145">
        <v>19579</v>
      </c>
      <c r="J7" s="145">
        <v>4000</v>
      </c>
      <c r="K7" s="7"/>
    </row>
    <row r="8" s="1" customFormat="1" ht="42.75" customHeight="1" spans="1:11">
      <c r="A8" s="13" t="s">
        <v>141</v>
      </c>
      <c r="B8" s="144">
        <f t="shared" si="1"/>
        <v>10500</v>
      </c>
      <c r="C8" s="145"/>
      <c r="D8" s="145">
        <f t="shared" si="3"/>
        <v>10500</v>
      </c>
      <c r="E8" s="145">
        <f t="shared" si="4"/>
        <v>10500</v>
      </c>
      <c r="F8" s="145"/>
      <c r="G8" s="145">
        <v>10500</v>
      </c>
      <c r="H8" s="145"/>
      <c r="I8" s="145"/>
      <c r="J8" s="145"/>
      <c r="K8" s="7"/>
    </row>
    <row r="9" s="1" customFormat="1" ht="42.75" customHeight="1" spans="1:11">
      <c r="A9" s="13" t="s">
        <v>142</v>
      </c>
      <c r="B9" s="144">
        <f t="shared" si="1"/>
        <v>63644</v>
      </c>
      <c r="C9" s="145">
        <f t="shared" si="2"/>
        <v>20244</v>
      </c>
      <c r="D9" s="145">
        <f t="shared" si="3"/>
        <v>43400</v>
      </c>
      <c r="E9" s="145">
        <f t="shared" si="4"/>
        <v>51600</v>
      </c>
      <c r="F9" s="145">
        <v>8200</v>
      </c>
      <c r="G9" s="145">
        <v>43400</v>
      </c>
      <c r="H9" s="145">
        <f t="shared" si="5"/>
        <v>12044</v>
      </c>
      <c r="I9" s="145">
        <v>12044</v>
      </c>
      <c r="J9" s="145"/>
      <c r="K9" s="7"/>
    </row>
    <row r="10" s="1" customFormat="1" ht="42.75" customHeight="1" spans="1:11">
      <c r="A10" s="13" t="s">
        <v>143</v>
      </c>
      <c r="B10" s="144">
        <f t="shared" si="1"/>
        <v>63692</v>
      </c>
      <c r="C10" s="145">
        <f t="shared" si="2"/>
        <v>25092</v>
      </c>
      <c r="D10" s="145">
        <f t="shared" si="3"/>
        <v>38600</v>
      </c>
      <c r="E10" s="145">
        <f t="shared" si="4"/>
        <v>45400</v>
      </c>
      <c r="F10" s="145">
        <v>9300</v>
      </c>
      <c r="G10" s="145">
        <v>36100</v>
      </c>
      <c r="H10" s="145">
        <f t="shared" si="5"/>
        <v>18292</v>
      </c>
      <c r="I10" s="145">
        <v>15792</v>
      </c>
      <c r="J10" s="145">
        <v>2500</v>
      </c>
      <c r="K10" s="7"/>
    </row>
    <row r="11" s="1" customFormat="1" ht="42.75" customHeight="1" spans="1:11">
      <c r="A11" s="13" t="s">
        <v>144</v>
      </c>
      <c r="B11" s="144">
        <f t="shared" si="1"/>
        <v>62925</v>
      </c>
      <c r="C11" s="145">
        <f t="shared" si="2"/>
        <v>19700</v>
      </c>
      <c r="D11" s="145">
        <f t="shared" si="3"/>
        <v>43225</v>
      </c>
      <c r="E11" s="145">
        <f t="shared" si="4"/>
        <v>49300</v>
      </c>
      <c r="F11" s="145">
        <v>8200</v>
      </c>
      <c r="G11" s="145">
        <v>41100</v>
      </c>
      <c r="H11" s="145">
        <f t="shared" si="5"/>
        <v>13625</v>
      </c>
      <c r="I11" s="145">
        <v>11500</v>
      </c>
      <c r="J11" s="145">
        <v>2125</v>
      </c>
      <c r="K11" s="7"/>
    </row>
    <row r="12" s="1" customFormat="1" ht="42.75" customHeight="1" spans="1:11">
      <c r="A12" s="13" t="s">
        <v>145</v>
      </c>
      <c r="B12" s="144">
        <f t="shared" si="1"/>
        <v>74487</v>
      </c>
      <c r="C12" s="145">
        <f t="shared" si="2"/>
        <v>20909</v>
      </c>
      <c r="D12" s="145">
        <f t="shared" si="3"/>
        <v>53578</v>
      </c>
      <c r="E12" s="145">
        <f t="shared" si="4"/>
        <v>55100</v>
      </c>
      <c r="F12" s="145">
        <v>8200</v>
      </c>
      <c r="G12" s="145">
        <v>46900</v>
      </c>
      <c r="H12" s="145">
        <f t="shared" si="5"/>
        <v>19387</v>
      </c>
      <c r="I12" s="145">
        <v>12709</v>
      </c>
      <c r="J12" s="145">
        <v>6678</v>
      </c>
      <c r="K12" s="7"/>
    </row>
    <row r="13" s="1" customFormat="1" ht="42.75" customHeight="1" spans="1:11">
      <c r="A13" s="13" t="s">
        <v>146</v>
      </c>
      <c r="B13" s="144">
        <f t="shared" si="1"/>
        <v>33690</v>
      </c>
      <c r="C13" s="145">
        <f t="shared" si="2"/>
        <v>13290</v>
      </c>
      <c r="D13" s="145">
        <f t="shared" si="3"/>
        <v>20400</v>
      </c>
      <c r="E13" s="145">
        <f t="shared" si="4"/>
        <v>27600</v>
      </c>
      <c r="F13" s="145">
        <v>7200</v>
      </c>
      <c r="G13" s="145">
        <v>20400</v>
      </c>
      <c r="H13" s="145">
        <f t="shared" si="5"/>
        <v>6090</v>
      </c>
      <c r="I13" s="145">
        <v>6090</v>
      </c>
      <c r="J13" s="145"/>
      <c r="K13" s="7"/>
    </row>
    <row r="14" ht="42.75" customHeight="1"/>
  </sheetData>
  <mergeCells count="6">
    <mergeCell ref="A1:K1"/>
    <mergeCell ref="F2:K2"/>
    <mergeCell ref="B3:D3"/>
    <mergeCell ref="E3:G3"/>
    <mergeCell ref="H3:J3"/>
    <mergeCell ref="A3:A4"/>
  </mergeCells>
  <pageMargins left="0.32" right="0.21" top="0.43" bottom="0.34"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showZeros="0" workbookViewId="0">
      <selection activeCell="D21" sqref="D21"/>
    </sheetView>
  </sheetViews>
  <sheetFormatPr defaultColWidth="9" defaultRowHeight="13.5" outlineLevelCol="6"/>
  <cols>
    <col min="1" max="1" width="5" style="83" customWidth="1"/>
    <col min="2" max="2" width="19.375" style="83" customWidth="1"/>
    <col min="3" max="3" width="11.625" style="111" hidden="1" customWidth="1"/>
    <col min="4" max="4" width="59.25" style="83" customWidth="1"/>
    <col min="5" max="5" width="11.25" style="85" customWidth="1"/>
    <col min="6" max="6" width="11.25" style="85" hidden="1" customWidth="1"/>
    <col min="7" max="7" width="11.25" style="83" hidden="1" customWidth="1"/>
    <col min="8" max="16384" width="9" style="83"/>
  </cols>
  <sheetData>
    <row r="1" ht="27.75" customHeight="1" spans="1:6">
      <c r="A1" s="112" t="s">
        <v>147</v>
      </c>
      <c r="B1" s="112"/>
      <c r="C1" s="112"/>
      <c r="D1" s="112"/>
      <c r="E1" s="112"/>
      <c r="F1" s="83"/>
    </row>
    <row r="2" ht="18.75" customHeight="1" spans="1:7">
      <c r="A2" s="113"/>
      <c r="B2" s="113"/>
      <c r="C2" s="113"/>
      <c r="D2" s="113"/>
      <c r="E2" s="114" t="s">
        <v>101</v>
      </c>
      <c r="F2" s="115"/>
      <c r="G2" s="83" t="s">
        <v>101</v>
      </c>
    </row>
    <row r="3" s="110" customFormat="1" ht="42.75" customHeight="1" spans="1:7">
      <c r="A3" s="116" t="s">
        <v>148</v>
      </c>
      <c r="B3" s="117" t="s">
        <v>149</v>
      </c>
      <c r="C3" s="117" t="s">
        <v>150</v>
      </c>
      <c r="D3" s="117" t="s">
        <v>151</v>
      </c>
      <c r="E3" s="117" t="s">
        <v>152</v>
      </c>
      <c r="F3" s="117" t="s">
        <v>153</v>
      </c>
      <c r="G3" s="117" t="s">
        <v>154</v>
      </c>
    </row>
    <row r="4" s="110" customFormat="1" ht="21" customHeight="1" spans="1:7">
      <c r="A4" s="118" t="s">
        <v>155</v>
      </c>
      <c r="B4" s="118"/>
      <c r="C4" s="118"/>
      <c r="D4" s="118"/>
      <c r="E4" s="119">
        <f>SUM(E5:E27)</f>
        <v>12800</v>
      </c>
      <c r="F4" s="120">
        <f>SUM(F5:F27)</f>
        <v>7051.876125</v>
      </c>
      <c r="G4" s="117">
        <f t="shared" ref="G4:G23" si="0">+E4-F4</f>
        <v>5748.123875</v>
      </c>
    </row>
    <row r="5" s="110" customFormat="1" ht="24.75" customHeight="1" spans="1:7">
      <c r="A5" s="121">
        <v>1</v>
      </c>
      <c r="B5" s="122" t="s">
        <v>156</v>
      </c>
      <c r="C5" s="123" t="s">
        <v>157</v>
      </c>
      <c r="D5" s="122" t="s">
        <v>158</v>
      </c>
      <c r="E5" s="124">
        <v>2356</v>
      </c>
      <c r="F5" s="121">
        <v>2356</v>
      </c>
      <c r="G5" s="121">
        <f t="shared" si="0"/>
        <v>0</v>
      </c>
    </row>
    <row r="6" s="110" customFormat="1" ht="24.75" customHeight="1" spans="1:7">
      <c r="A6" s="125">
        <v>2</v>
      </c>
      <c r="B6" s="126" t="s">
        <v>159</v>
      </c>
      <c r="C6" s="126" t="s">
        <v>160</v>
      </c>
      <c r="D6" s="126" t="s">
        <v>161</v>
      </c>
      <c r="E6" s="124">
        <v>1300</v>
      </c>
      <c r="F6" s="121"/>
      <c r="G6" s="121">
        <f t="shared" si="0"/>
        <v>1300</v>
      </c>
    </row>
    <row r="7" s="110" customFormat="1" ht="24.75" customHeight="1" spans="1:7">
      <c r="A7" s="121">
        <v>3</v>
      </c>
      <c r="B7" s="126" t="s">
        <v>162</v>
      </c>
      <c r="C7" s="126" t="s">
        <v>160</v>
      </c>
      <c r="D7" s="126" t="s">
        <v>163</v>
      </c>
      <c r="E7" s="124">
        <v>500</v>
      </c>
      <c r="F7" s="121">
        <v>48.66</v>
      </c>
      <c r="G7" s="121">
        <f t="shared" si="0"/>
        <v>451.34</v>
      </c>
    </row>
    <row r="8" s="110" customFormat="1" ht="24.75" customHeight="1" spans="1:7">
      <c r="A8" s="121">
        <v>4</v>
      </c>
      <c r="B8" s="126" t="s">
        <v>164</v>
      </c>
      <c r="C8" s="127" t="s">
        <v>165</v>
      </c>
      <c r="D8" s="128" t="s">
        <v>166</v>
      </c>
      <c r="E8" s="124">
        <v>1475</v>
      </c>
      <c r="F8" s="129">
        <v>434.556125</v>
      </c>
      <c r="G8" s="129">
        <f t="shared" si="0"/>
        <v>1040.443875</v>
      </c>
    </row>
    <row r="9" s="110" customFormat="1" ht="24.75" customHeight="1" spans="1:7">
      <c r="A9" s="125">
        <v>5</v>
      </c>
      <c r="B9" s="126" t="s">
        <v>167</v>
      </c>
      <c r="C9" s="130" t="s">
        <v>165</v>
      </c>
      <c r="D9" s="122" t="s">
        <v>168</v>
      </c>
      <c r="E9" s="124">
        <v>805</v>
      </c>
      <c r="F9" s="121"/>
      <c r="G9" s="121">
        <f t="shared" si="0"/>
        <v>805</v>
      </c>
    </row>
    <row r="10" s="110" customFormat="1" ht="24.75" customHeight="1" spans="1:7">
      <c r="A10" s="121">
        <v>6</v>
      </c>
      <c r="B10" s="126" t="s">
        <v>169</v>
      </c>
      <c r="C10" s="126" t="s">
        <v>170</v>
      </c>
      <c r="D10" s="126" t="s">
        <v>171</v>
      </c>
      <c r="E10" s="124">
        <v>400</v>
      </c>
      <c r="F10" s="121"/>
      <c r="G10" s="121">
        <f t="shared" si="0"/>
        <v>400</v>
      </c>
    </row>
    <row r="11" s="110" customFormat="1" ht="24.75" customHeight="1" spans="1:7">
      <c r="A11" s="121">
        <v>7</v>
      </c>
      <c r="B11" s="126" t="s">
        <v>164</v>
      </c>
      <c r="C11" s="130" t="s">
        <v>165</v>
      </c>
      <c r="D11" s="122" t="s">
        <v>172</v>
      </c>
      <c r="E11" s="124">
        <v>831</v>
      </c>
      <c r="F11" s="121">
        <v>831</v>
      </c>
      <c r="G11" s="121">
        <f t="shared" si="0"/>
        <v>0</v>
      </c>
    </row>
    <row r="12" s="110" customFormat="1" ht="24.75" customHeight="1" spans="1:7">
      <c r="A12" s="125">
        <v>8</v>
      </c>
      <c r="B12" s="126" t="s">
        <v>173</v>
      </c>
      <c r="C12" s="126" t="s">
        <v>170</v>
      </c>
      <c r="D12" s="126" t="s">
        <v>174</v>
      </c>
      <c r="E12" s="124">
        <v>300</v>
      </c>
      <c r="F12" s="121">
        <v>300</v>
      </c>
      <c r="G12" s="121">
        <f t="shared" si="0"/>
        <v>0</v>
      </c>
    </row>
    <row r="13" s="110" customFormat="1" ht="24.75" customHeight="1" spans="1:7">
      <c r="A13" s="121">
        <v>9</v>
      </c>
      <c r="B13" s="131" t="s">
        <v>175</v>
      </c>
      <c r="C13" s="132" t="s">
        <v>176</v>
      </c>
      <c r="D13" s="131" t="s">
        <v>177</v>
      </c>
      <c r="E13" s="124">
        <v>234</v>
      </c>
      <c r="F13" s="125"/>
      <c r="G13" s="121">
        <f t="shared" si="0"/>
        <v>234</v>
      </c>
    </row>
    <row r="14" s="110" customFormat="1" ht="24.75" customHeight="1" spans="1:7">
      <c r="A14" s="121">
        <v>10</v>
      </c>
      <c r="B14" s="126" t="s">
        <v>178</v>
      </c>
      <c r="C14" s="130" t="s">
        <v>179</v>
      </c>
      <c r="D14" s="126" t="s">
        <v>180</v>
      </c>
      <c r="E14" s="133">
        <v>300</v>
      </c>
      <c r="F14" s="121"/>
      <c r="G14" s="121">
        <f t="shared" si="0"/>
        <v>300</v>
      </c>
    </row>
    <row r="15" s="110" customFormat="1" ht="24.75" customHeight="1" spans="1:7">
      <c r="A15" s="125">
        <v>11</v>
      </c>
      <c r="B15" s="126" t="s">
        <v>181</v>
      </c>
      <c r="C15" s="130" t="s">
        <v>170</v>
      </c>
      <c r="D15" s="126" t="s">
        <v>182</v>
      </c>
      <c r="E15" s="133">
        <v>119</v>
      </c>
      <c r="F15" s="121">
        <v>119</v>
      </c>
      <c r="G15" s="121">
        <f t="shared" si="0"/>
        <v>0</v>
      </c>
    </row>
    <row r="16" s="110" customFormat="1" ht="24.75" customHeight="1" spans="1:7">
      <c r="A16" s="121">
        <v>12</v>
      </c>
      <c r="B16" s="126" t="s">
        <v>183</v>
      </c>
      <c r="C16" s="130" t="s">
        <v>165</v>
      </c>
      <c r="D16" s="122" t="s">
        <v>184</v>
      </c>
      <c r="E16" s="124">
        <v>200</v>
      </c>
      <c r="F16" s="121"/>
      <c r="G16" s="121">
        <f t="shared" si="0"/>
        <v>200</v>
      </c>
    </row>
    <row r="17" s="110" customFormat="1" ht="24.75" customHeight="1" spans="1:7">
      <c r="A17" s="121">
        <v>13</v>
      </c>
      <c r="B17" s="132" t="s">
        <v>185</v>
      </c>
      <c r="C17" s="132" t="s">
        <v>186</v>
      </c>
      <c r="D17" s="134" t="s">
        <v>187</v>
      </c>
      <c r="E17" s="124">
        <v>200</v>
      </c>
      <c r="F17" s="135"/>
      <c r="G17" s="121">
        <f t="shared" si="0"/>
        <v>200</v>
      </c>
    </row>
    <row r="18" s="110" customFormat="1" ht="24.75" customHeight="1" spans="1:7">
      <c r="A18" s="125">
        <v>14</v>
      </c>
      <c r="B18" s="136" t="s">
        <v>188</v>
      </c>
      <c r="C18" s="130" t="s">
        <v>165</v>
      </c>
      <c r="D18" s="122" t="s">
        <v>189</v>
      </c>
      <c r="E18" s="124">
        <v>200</v>
      </c>
      <c r="F18" s="121"/>
      <c r="G18" s="121">
        <f t="shared" si="0"/>
        <v>200</v>
      </c>
    </row>
    <row r="19" s="110" customFormat="1" ht="24.75" customHeight="1" spans="1:7">
      <c r="A19" s="121">
        <v>15</v>
      </c>
      <c r="B19" s="132" t="s">
        <v>190</v>
      </c>
      <c r="C19" s="132" t="s">
        <v>176</v>
      </c>
      <c r="D19" s="132" t="s">
        <v>191</v>
      </c>
      <c r="E19" s="124">
        <v>180</v>
      </c>
      <c r="F19" s="135"/>
      <c r="G19" s="121">
        <f t="shared" si="0"/>
        <v>180</v>
      </c>
    </row>
    <row r="20" s="110" customFormat="1" ht="24.75" customHeight="1" spans="1:7">
      <c r="A20" s="121">
        <v>16</v>
      </c>
      <c r="B20" s="122" t="s">
        <v>192</v>
      </c>
      <c r="C20" s="123" t="s">
        <v>165</v>
      </c>
      <c r="D20" s="122" t="s">
        <v>193</v>
      </c>
      <c r="E20" s="124">
        <v>200</v>
      </c>
      <c r="F20" s="121">
        <v>200</v>
      </c>
      <c r="G20" s="121">
        <f t="shared" si="0"/>
        <v>0</v>
      </c>
    </row>
    <row r="21" s="110" customFormat="1" ht="24.75" customHeight="1" spans="1:7">
      <c r="A21" s="125">
        <v>17</v>
      </c>
      <c r="B21" s="126" t="s">
        <v>194</v>
      </c>
      <c r="C21" s="130" t="s">
        <v>165</v>
      </c>
      <c r="D21" s="128" t="s">
        <v>195</v>
      </c>
      <c r="E21" s="124">
        <v>420</v>
      </c>
      <c r="F21" s="121">
        <v>420</v>
      </c>
      <c r="G21" s="121">
        <f t="shared" si="0"/>
        <v>0</v>
      </c>
    </row>
    <row r="22" s="110" customFormat="1" ht="24.75" customHeight="1" spans="1:7">
      <c r="A22" s="121">
        <v>18</v>
      </c>
      <c r="B22" s="122" t="s">
        <v>196</v>
      </c>
      <c r="C22" s="130" t="s">
        <v>179</v>
      </c>
      <c r="D22" s="122" t="s">
        <v>197</v>
      </c>
      <c r="E22" s="124">
        <v>225</v>
      </c>
      <c r="F22" s="121"/>
      <c r="G22" s="121">
        <f t="shared" si="0"/>
        <v>225</v>
      </c>
    </row>
    <row r="23" s="110" customFormat="1" ht="24.75" customHeight="1" spans="1:7">
      <c r="A23" s="121">
        <v>19</v>
      </c>
      <c r="B23" s="126" t="s">
        <v>198</v>
      </c>
      <c r="C23" s="130" t="s">
        <v>199</v>
      </c>
      <c r="D23" s="126" t="s">
        <v>200</v>
      </c>
      <c r="E23" s="124">
        <v>200</v>
      </c>
      <c r="F23" s="121">
        <v>200</v>
      </c>
      <c r="G23" s="121">
        <f t="shared" si="0"/>
        <v>0</v>
      </c>
    </row>
    <row r="24" s="110" customFormat="1" ht="24.75" customHeight="1" spans="1:7">
      <c r="A24" s="121">
        <v>20</v>
      </c>
      <c r="B24" s="126" t="s">
        <v>201</v>
      </c>
      <c r="C24" s="130"/>
      <c r="D24" s="126" t="s">
        <v>202</v>
      </c>
      <c r="E24" s="124">
        <v>16</v>
      </c>
      <c r="F24" s="121">
        <v>16</v>
      </c>
      <c r="G24" s="121"/>
    </row>
    <row r="25" s="110" customFormat="1" ht="24.75" customHeight="1" spans="1:7">
      <c r="A25" s="121">
        <v>21</v>
      </c>
      <c r="B25" s="126" t="s">
        <v>203</v>
      </c>
      <c r="C25" s="130"/>
      <c r="D25" s="126" t="s">
        <v>204</v>
      </c>
      <c r="E25" s="124">
        <v>2006</v>
      </c>
      <c r="F25" s="121">
        <v>2006</v>
      </c>
      <c r="G25" s="121"/>
    </row>
    <row r="26" s="110" customFormat="1" ht="24.75" customHeight="1" spans="1:7">
      <c r="A26" s="121">
        <v>22</v>
      </c>
      <c r="B26" s="126" t="s">
        <v>205</v>
      </c>
      <c r="C26" s="130"/>
      <c r="D26" s="126" t="s">
        <v>206</v>
      </c>
      <c r="E26" s="124">
        <v>133</v>
      </c>
      <c r="F26" s="121">
        <v>120.66</v>
      </c>
      <c r="G26" s="121"/>
    </row>
    <row r="27" s="110" customFormat="1" ht="24.75" customHeight="1" spans="1:7">
      <c r="A27" s="121">
        <v>23</v>
      </c>
      <c r="B27" s="126" t="s">
        <v>207</v>
      </c>
      <c r="C27" s="130" t="s">
        <v>165</v>
      </c>
      <c r="D27" s="122" t="s">
        <v>208</v>
      </c>
      <c r="E27" s="124">
        <v>200</v>
      </c>
      <c r="F27" s="121"/>
      <c r="G27" s="121">
        <f>+E27-F27</f>
        <v>200</v>
      </c>
    </row>
  </sheetData>
  <mergeCells count="3">
    <mergeCell ref="A1:E1"/>
    <mergeCell ref="A2:D2"/>
    <mergeCell ref="A4:D4"/>
  </mergeCells>
  <pageMargins left="0.511811023622047" right="0.236220472440945" top="0.92" bottom="0.31496062992126" header="0.236220472440945"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K17" sqref="K17"/>
    </sheetView>
  </sheetViews>
  <sheetFormatPr defaultColWidth="9" defaultRowHeight="16.5" customHeight="1" outlineLevelCol="4"/>
  <cols>
    <col min="1" max="1" width="6.5" style="83" customWidth="1"/>
    <col min="2" max="2" width="67.75" style="84" customWidth="1"/>
    <col min="3" max="3" width="12.75" style="85" customWidth="1"/>
    <col min="4" max="4" width="12.75" style="83" hidden="1" customWidth="1"/>
    <col min="5" max="5" width="13" style="83" hidden="1" customWidth="1"/>
    <col min="6" max="16384" width="9" style="83"/>
  </cols>
  <sheetData>
    <row r="1" ht="38.25" customHeight="1" spans="1:5">
      <c r="A1" s="86" t="s">
        <v>209</v>
      </c>
      <c r="B1" s="86"/>
      <c r="C1" s="86"/>
      <c r="D1" s="86"/>
      <c r="E1" s="86"/>
    </row>
    <row r="2" ht="17.25" customHeight="1" spans="1:5">
      <c r="A2" s="87"/>
      <c r="B2" s="88"/>
      <c r="C2" s="89" t="s">
        <v>210</v>
      </c>
      <c r="D2" s="89"/>
      <c r="E2" s="89"/>
    </row>
    <row r="3" ht="30.75" customHeight="1" spans="1:5">
      <c r="A3" s="90" t="s">
        <v>148</v>
      </c>
      <c r="B3" s="91" t="s">
        <v>151</v>
      </c>
      <c r="C3" s="91" t="s">
        <v>152</v>
      </c>
      <c r="D3" s="91" t="s">
        <v>211</v>
      </c>
      <c r="E3" s="91" t="s">
        <v>212</v>
      </c>
    </row>
    <row r="4" ht="34.5" customHeight="1" spans="1:5">
      <c r="A4" s="90" t="s">
        <v>213</v>
      </c>
      <c r="B4" s="90"/>
      <c r="C4" s="92">
        <f>SUM(C5:C14)</f>
        <v>4.02</v>
      </c>
      <c r="D4" s="92">
        <f>SUM(D5:D14)</f>
        <v>3.42</v>
      </c>
      <c r="E4" s="93">
        <f>SUM(E5:E14)</f>
        <v>3.42</v>
      </c>
    </row>
    <row r="5" ht="30.75" customHeight="1" spans="1:5">
      <c r="A5" s="94">
        <v>1</v>
      </c>
      <c r="B5" s="95" t="s">
        <v>214</v>
      </c>
      <c r="C5" s="96">
        <v>1.1</v>
      </c>
      <c r="D5" s="96">
        <v>1.1</v>
      </c>
      <c r="E5" s="97">
        <v>1.1</v>
      </c>
    </row>
    <row r="6" ht="30.75" customHeight="1" spans="1:5">
      <c r="A6" s="94">
        <v>2</v>
      </c>
      <c r="B6" s="95" t="s">
        <v>215</v>
      </c>
      <c r="C6" s="96">
        <v>0.05</v>
      </c>
      <c r="D6" s="96">
        <v>0.05</v>
      </c>
      <c r="E6" s="97">
        <v>0.05</v>
      </c>
    </row>
    <row r="7" ht="30.75" customHeight="1" spans="1:5">
      <c r="A7" s="94">
        <v>3</v>
      </c>
      <c r="B7" s="95" t="s">
        <v>216</v>
      </c>
      <c r="C7" s="96">
        <v>0.3</v>
      </c>
      <c r="D7" s="96">
        <v>0.3</v>
      </c>
      <c r="E7" s="97">
        <v>0.3</v>
      </c>
    </row>
    <row r="8" ht="30.75" customHeight="1" spans="1:5">
      <c r="A8" s="94">
        <v>4</v>
      </c>
      <c r="B8" s="95" t="s">
        <v>217</v>
      </c>
      <c r="C8" s="96">
        <v>0.2</v>
      </c>
      <c r="D8" s="96">
        <v>0.2</v>
      </c>
      <c r="E8" s="97">
        <v>0.2</v>
      </c>
    </row>
    <row r="9" s="79" customFormat="1" ht="30.75" customHeight="1" spans="1:5">
      <c r="A9" s="94">
        <v>5</v>
      </c>
      <c r="B9" s="95" t="s">
        <v>218</v>
      </c>
      <c r="C9" s="96">
        <v>1.15</v>
      </c>
      <c r="D9" s="96">
        <v>1.05</v>
      </c>
      <c r="E9" s="98">
        <v>1.05</v>
      </c>
    </row>
    <row r="10" ht="30.75" customHeight="1" spans="1:5">
      <c r="A10" s="94">
        <v>6</v>
      </c>
      <c r="B10" s="95" t="s">
        <v>219</v>
      </c>
      <c r="C10" s="96">
        <v>0.52</v>
      </c>
      <c r="D10" s="96">
        <v>0.52</v>
      </c>
      <c r="E10" s="97">
        <v>0.52</v>
      </c>
    </row>
    <row r="11" ht="30.75" customHeight="1" spans="1:5">
      <c r="A11" s="94">
        <v>7</v>
      </c>
      <c r="B11" s="95" t="s">
        <v>220</v>
      </c>
      <c r="C11" s="96">
        <v>0.3</v>
      </c>
      <c r="D11" s="96">
        <v>0.2</v>
      </c>
      <c r="E11" s="97">
        <v>0.2</v>
      </c>
    </row>
    <row r="12" ht="30.75" customHeight="1" spans="1:5">
      <c r="A12" s="94">
        <v>8</v>
      </c>
      <c r="B12" s="95" t="s">
        <v>221</v>
      </c>
      <c r="C12" s="96">
        <v>0.2</v>
      </c>
      <c r="D12" s="96"/>
      <c r="E12" s="97"/>
    </row>
    <row r="13" ht="30.75" customHeight="1" spans="1:5">
      <c r="A13" s="94">
        <v>9</v>
      </c>
      <c r="B13" s="95" t="s">
        <v>222</v>
      </c>
      <c r="C13" s="96">
        <v>0.1</v>
      </c>
      <c r="D13" s="96"/>
      <c r="E13" s="97"/>
    </row>
    <row r="14" ht="30.75" customHeight="1" spans="1:5">
      <c r="A14" s="94">
        <v>10</v>
      </c>
      <c r="B14" s="95" t="s">
        <v>223</v>
      </c>
      <c r="C14" s="96">
        <v>0.1</v>
      </c>
      <c r="D14" s="96"/>
      <c r="E14" s="97"/>
    </row>
    <row r="15" ht="30.75" customHeight="1" spans="1:5">
      <c r="A15" s="99" t="s">
        <v>224</v>
      </c>
      <c r="B15" s="100"/>
      <c r="C15" s="101">
        <f>SUM(C16:C17)</f>
        <v>1.05</v>
      </c>
      <c r="D15" s="101">
        <f>SUM(D16:D17)</f>
        <v>1.05</v>
      </c>
      <c r="E15" s="101">
        <f>SUM(E16:E17)</f>
        <v>1.05</v>
      </c>
    </row>
    <row r="16" ht="30.75" customHeight="1" spans="1:5">
      <c r="A16" s="94">
        <v>1</v>
      </c>
      <c r="B16" s="95" t="s">
        <v>225</v>
      </c>
      <c r="C16" s="96">
        <v>0.6</v>
      </c>
      <c r="D16" s="96">
        <v>0.6</v>
      </c>
      <c r="E16" s="96">
        <v>0.6</v>
      </c>
    </row>
    <row r="17" ht="30.75" customHeight="1" spans="1:5">
      <c r="A17" s="94">
        <v>2</v>
      </c>
      <c r="B17" s="95" t="s">
        <v>226</v>
      </c>
      <c r="C17" s="96">
        <v>0.45</v>
      </c>
      <c r="D17" s="96">
        <v>0.45</v>
      </c>
      <c r="E17" s="96">
        <v>0.45</v>
      </c>
    </row>
    <row r="18" s="80" customFormat="1" ht="28.5" hidden="1" customHeight="1" spans="1:4">
      <c r="A18" s="90" t="s">
        <v>227</v>
      </c>
      <c r="B18" s="90"/>
      <c r="C18" s="101">
        <v>6.65</v>
      </c>
      <c r="D18" s="90"/>
    </row>
    <row r="19" s="81" customFormat="1" ht="28.5" hidden="1" customHeight="1" spans="1:4">
      <c r="A19" s="90" t="s">
        <v>228</v>
      </c>
      <c r="B19" s="90"/>
      <c r="C19" s="102">
        <v>5</v>
      </c>
      <c r="D19" s="90"/>
    </row>
    <row r="20" s="80" customFormat="1" ht="28.5" hidden="1" customHeight="1" spans="1:4">
      <c r="A20" s="90" t="s">
        <v>229</v>
      </c>
      <c r="B20" s="90"/>
      <c r="C20" s="102">
        <v>2.85</v>
      </c>
      <c r="D20" s="90"/>
    </row>
    <row r="21" s="80" customFormat="1" ht="28.5" hidden="1" customHeight="1" spans="1:4">
      <c r="A21" s="90" t="s">
        <v>230</v>
      </c>
      <c r="B21" s="90"/>
      <c r="C21" s="103">
        <v>3.5</v>
      </c>
      <c r="D21" s="90"/>
    </row>
    <row r="22" s="82" customFormat="1" ht="28.5" hidden="1" customHeight="1" spans="1:4">
      <c r="A22" s="90" t="s">
        <v>231</v>
      </c>
      <c r="B22" s="90"/>
      <c r="C22" s="104">
        <v>5</v>
      </c>
      <c r="D22" s="105"/>
    </row>
    <row r="23" ht="28.5" hidden="1" customHeight="1" spans="1:4">
      <c r="A23" s="106" t="s">
        <v>232</v>
      </c>
      <c r="B23" s="107"/>
      <c r="C23" s="108">
        <v>0.9</v>
      </c>
      <c r="D23" s="109"/>
    </row>
    <row r="24" hidden="1" customHeight="1"/>
  </sheetData>
  <mergeCells count="10">
    <mergeCell ref="A1:E1"/>
    <mergeCell ref="C2:E2"/>
    <mergeCell ref="A4:B4"/>
    <mergeCell ref="A15:B15"/>
    <mergeCell ref="A18:B18"/>
    <mergeCell ref="A19:B19"/>
    <mergeCell ref="A20:B20"/>
    <mergeCell ref="A21:B21"/>
    <mergeCell ref="A22:B22"/>
    <mergeCell ref="A23:B23"/>
  </mergeCells>
  <printOptions horizontalCentered="1"/>
  <pageMargins left="0.551181102362205" right="0.511811023622047" top="1"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4"/>
  <sheetViews>
    <sheetView showZeros="0" topLeftCell="B1" workbookViewId="0">
      <pane ySplit="3" topLeftCell="A4" activePane="bottomLeft" state="frozen"/>
      <selection/>
      <selection pane="bottomLeft" activeCell="E111" sqref="E111:G111"/>
    </sheetView>
  </sheetViews>
  <sheetFormatPr defaultColWidth="8.875" defaultRowHeight="15"/>
  <cols>
    <col min="1" max="1" width="8.875" style="53" hidden="1" customWidth="1"/>
    <col min="2" max="2" width="19.625" style="53" hidden="1" customWidth="1"/>
    <col min="3" max="3" width="14.25" style="53" hidden="1" customWidth="1"/>
    <col min="4" max="4" width="17.125" style="53" hidden="1" customWidth="1"/>
    <col min="5" max="5" width="5.75" style="54" customWidth="1"/>
    <col min="6" max="6" width="29.625" style="55" customWidth="1"/>
    <col min="7" max="7" width="18.375" style="53" customWidth="1"/>
    <col min="8" max="8" width="59.75" style="53" customWidth="1"/>
    <col min="9" max="9" width="31" style="51" customWidth="1"/>
    <col min="10" max="10" width="9.75" style="56" customWidth="1"/>
    <col min="11" max="16384" width="8.875" style="55"/>
  </cols>
  <sheetData>
    <row r="1" ht="32.25" customHeight="1" spans="2:10">
      <c r="B1" s="57" t="s">
        <v>233</v>
      </c>
      <c r="C1" s="57"/>
      <c r="D1" s="57"/>
      <c r="E1" s="57"/>
      <c r="F1" s="57"/>
      <c r="G1" s="57"/>
      <c r="H1" s="57"/>
      <c r="I1" s="57"/>
      <c r="J1" s="57"/>
    </row>
    <row r="2" customHeight="1" spans="9:10">
      <c r="I2" s="71" t="s">
        <v>101</v>
      </c>
      <c r="J2" s="71"/>
    </row>
    <row r="3" ht="41.25" customHeight="1" spans="1:10">
      <c r="A3" s="58" t="s">
        <v>234</v>
      </c>
      <c r="B3" s="58" t="s">
        <v>235</v>
      </c>
      <c r="C3" s="58" t="s">
        <v>236</v>
      </c>
      <c r="D3" s="58" t="s">
        <v>237</v>
      </c>
      <c r="E3" s="59" t="s">
        <v>238</v>
      </c>
      <c r="F3" s="59" t="s">
        <v>239</v>
      </c>
      <c r="G3" s="59" t="s">
        <v>240</v>
      </c>
      <c r="H3" s="59" t="s">
        <v>241</v>
      </c>
      <c r="I3" s="59" t="s">
        <v>151</v>
      </c>
      <c r="J3" s="72" t="s">
        <v>242</v>
      </c>
    </row>
    <row r="4" s="50" customFormat="1" ht="24" customHeight="1" spans="1:10">
      <c r="A4" s="60"/>
      <c r="B4" s="60"/>
      <c r="C4" s="60"/>
      <c r="D4" s="60"/>
      <c r="E4" s="61" t="s">
        <v>243</v>
      </c>
      <c r="F4" s="62"/>
      <c r="G4" s="62"/>
      <c r="H4" s="63"/>
      <c r="I4" s="73"/>
      <c r="J4" s="74">
        <f>+J5+J12+J15+J40+J42+J55+J64+J76+J82+J84+J103+J106+J109+J111</f>
        <v>117922.625</v>
      </c>
    </row>
    <row r="5" s="50" customFormat="1" ht="21.75" customHeight="1" spans="1:10">
      <c r="A5" s="60"/>
      <c r="B5" s="60"/>
      <c r="C5" s="60"/>
      <c r="D5" s="60"/>
      <c r="E5" s="61" t="s">
        <v>244</v>
      </c>
      <c r="F5" s="62"/>
      <c r="G5" s="62"/>
      <c r="H5" s="64"/>
      <c r="I5" s="64"/>
      <c r="J5" s="74">
        <f>SUM(J6:J11)</f>
        <v>191.905</v>
      </c>
    </row>
    <row r="6" s="51" customFormat="1" ht="18.75" customHeight="1" spans="2:10">
      <c r="B6" s="51" t="s">
        <v>245</v>
      </c>
      <c r="D6" s="51" t="s">
        <v>246</v>
      </c>
      <c r="E6" s="65" t="str">
        <f>MID(F6,2,3)</f>
        <v>201</v>
      </c>
      <c r="F6" s="66" t="s">
        <v>247</v>
      </c>
      <c r="G6" s="66" t="s">
        <v>248</v>
      </c>
      <c r="H6" s="66" t="s">
        <v>249</v>
      </c>
      <c r="I6" s="66" t="s">
        <v>250</v>
      </c>
      <c r="J6" s="75">
        <v>14</v>
      </c>
    </row>
    <row r="7" s="51" customFormat="1" ht="18.75" customHeight="1" spans="2:10">
      <c r="B7" s="51" t="s">
        <v>245</v>
      </c>
      <c r="D7" s="51" t="s">
        <v>246</v>
      </c>
      <c r="E7" s="65" t="str">
        <f>MID(F7,2,3)</f>
        <v>201</v>
      </c>
      <c r="F7" s="66" t="s">
        <v>247</v>
      </c>
      <c r="G7" s="66" t="s">
        <v>251</v>
      </c>
      <c r="H7" s="66" t="s">
        <v>252</v>
      </c>
      <c r="I7" s="66" t="s">
        <v>253</v>
      </c>
      <c r="J7" s="75">
        <v>65</v>
      </c>
    </row>
    <row r="8" s="51" customFormat="1" ht="18.75" customHeight="1" spans="2:10">
      <c r="B8" s="51" t="s">
        <v>245</v>
      </c>
      <c r="D8" s="51" t="s">
        <v>254</v>
      </c>
      <c r="E8" s="65" t="str">
        <f>MID(F8,2,3)</f>
        <v>201</v>
      </c>
      <c r="F8" s="66" t="s">
        <v>255</v>
      </c>
      <c r="G8" s="66" t="s">
        <v>256</v>
      </c>
      <c r="H8" s="66" t="s">
        <v>257</v>
      </c>
      <c r="I8" s="66" t="s">
        <v>258</v>
      </c>
      <c r="J8" s="75">
        <v>2.705</v>
      </c>
    </row>
    <row r="9" s="51" customFormat="1" ht="18.75" customHeight="1" spans="2:10">
      <c r="B9" s="51" t="s">
        <v>245</v>
      </c>
      <c r="D9" s="51" t="s">
        <v>246</v>
      </c>
      <c r="E9" s="65" t="s">
        <v>259</v>
      </c>
      <c r="F9" s="66" t="s">
        <v>260</v>
      </c>
      <c r="G9" s="66" t="s">
        <v>261</v>
      </c>
      <c r="H9" s="66" t="s">
        <v>262</v>
      </c>
      <c r="I9" s="66" t="s">
        <v>263</v>
      </c>
      <c r="J9" s="75">
        <v>40</v>
      </c>
    </row>
    <row r="10" s="51" customFormat="1" ht="18.75" customHeight="1" spans="2:10">
      <c r="B10" s="51" t="s">
        <v>245</v>
      </c>
      <c r="D10" s="51" t="s">
        <v>246</v>
      </c>
      <c r="E10" s="65" t="str">
        <f>MID(F10,2,3)</f>
        <v>201</v>
      </c>
      <c r="F10" s="66" t="s">
        <v>247</v>
      </c>
      <c r="G10" s="66" t="s">
        <v>264</v>
      </c>
      <c r="H10" s="66" t="s">
        <v>265</v>
      </c>
      <c r="I10" s="66" t="s">
        <v>266</v>
      </c>
      <c r="J10" s="75">
        <v>8</v>
      </c>
    </row>
    <row r="11" s="51" customFormat="1" ht="18.75" customHeight="1" spans="2:10">
      <c r="B11" s="51" t="s">
        <v>245</v>
      </c>
      <c r="D11" s="51" t="s">
        <v>246</v>
      </c>
      <c r="E11" s="65" t="str">
        <f>MID(F11,2,3)</f>
        <v>201</v>
      </c>
      <c r="F11" s="66" t="s">
        <v>247</v>
      </c>
      <c r="G11" s="66" t="s">
        <v>248</v>
      </c>
      <c r="H11" s="66" t="s">
        <v>249</v>
      </c>
      <c r="I11" s="66" t="s">
        <v>267</v>
      </c>
      <c r="J11" s="75">
        <v>62.2</v>
      </c>
    </row>
    <row r="12" s="52" customFormat="1" ht="18.75" customHeight="1" spans="5:10">
      <c r="E12" s="61" t="s">
        <v>268</v>
      </c>
      <c r="F12" s="62"/>
      <c r="G12" s="62"/>
      <c r="H12" s="67"/>
      <c r="I12" s="67"/>
      <c r="J12" s="76">
        <f>SUM(J13:J14)</f>
        <v>1284</v>
      </c>
    </row>
    <row r="13" s="51" customFormat="1" ht="18.75" customHeight="1" spans="2:10">
      <c r="B13" s="51" t="s">
        <v>245</v>
      </c>
      <c r="D13" s="51" t="s">
        <v>269</v>
      </c>
      <c r="E13" s="65" t="str">
        <f>MID(F13,2,3)</f>
        <v>204</v>
      </c>
      <c r="F13" s="66" t="s">
        <v>270</v>
      </c>
      <c r="G13" s="66" t="s">
        <v>271</v>
      </c>
      <c r="H13" s="66" t="s">
        <v>272</v>
      </c>
      <c r="I13" s="66" t="s">
        <v>273</v>
      </c>
      <c r="J13" s="75">
        <v>236</v>
      </c>
    </row>
    <row r="14" s="51" customFormat="1" ht="27.75" customHeight="1" spans="2:10">
      <c r="B14" s="51" t="s">
        <v>245</v>
      </c>
      <c r="D14" s="51" t="s">
        <v>269</v>
      </c>
      <c r="E14" s="65" t="str">
        <f>MID(F14,2,3)</f>
        <v>204</v>
      </c>
      <c r="F14" s="66" t="s">
        <v>274</v>
      </c>
      <c r="G14" s="66" t="s">
        <v>275</v>
      </c>
      <c r="H14" s="66" t="s">
        <v>276</v>
      </c>
      <c r="I14" s="66" t="s">
        <v>277</v>
      </c>
      <c r="J14" s="75">
        <v>1048</v>
      </c>
    </row>
    <row r="15" s="52" customFormat="1" ht="18.75" customHeight="1" spans="5:10">
      <c r="E15" s="68" t="s">
        <v>278</v>
      </c>
      <c r="F15" s="69"/>
      <c r="G15" s="70"/>
      <c r="H15" s="67"/>
      <c r="I15" s="67"/>
      <c r="J15" s="76">
        <f>SUM(J16:J39)</f>
        <v>5692.92</v>
      </c>
    </row>
    <row r="16" s="51" customFormat="1" ht="18.75" customHeight="1" spans="2:10">
      <c r="B16" s="51" t="s">
        <v>245</v>
      </c>
      <c r="D16" s="51" t="s">
        <v>279</v>
      </c>
      <c r="E16" s="65" t="str">
        <f t="shared" ref="E16:E39" si="0">MID(F16,2,3)</f>
        <v>205</v>
      </c>
      <c r="F16" s="66" t="s">
        <v>280</v>
      </c>
      <c r="G16" s="66" t="s">
        <v>281</v>
      </c>
      <c r="H16" s="66" t="s">
        <v>282</v>
      </c>
      <c r="I16" s="66" t="s">
        <v>283</v>
      </c>
      <c r="J16" s="75">
        <v>38.6300000000001</v>
      </c>
    </row>
    <row r="17" s="51" customFormat="1" ht="18.75" customHeight="1" spans="2:10">
      <c r="B17" s="51" t="s">
        <v>245</v>
      </c>
      <c r="D17" s="51" t="s">
        <v>279</v>
      </c>
      <c r="E17" s="65" t="str">
        <f t="shared" si="0"/>
        <v>205</v>
      </c>
      <c r="F17" s="66" t="s">
        <v>284</v>
      </c>
      <c r="G17" s="66" t="s">
        <v>285</v>
      </c>
      <c r="H17" s="66" t="s">
        <v>282</v>
      </c>
      <c r="I17" s="66" t="s">
        <v>283</v>
      </c>
      <c r="J17" s="75">
        <v>89.57</v>
      </c>
    </row>
    <row r="18" s="51" customFormat="1" ht="18.75" customHeight="1" spans="2:10">
      <c r="B18" s="51" t="s">
        <v>245</v>
      </c>
      <c r="D18" s="51" t="s">
        <v>279</v>
      </c>
      <c r="E18" s="65" t="str">
        <f t="shared" si="0"/>
        <v>205</v>
      </c>
      <c r="F18" s="66" t="s">
        <v>286</v>
      </c>
      <c r="G18" s="66" t="s">
        <v>287</v>
      </c>
      <c r="H18" s="66" t="s">
        <v>288</v>
      </c>
      <c r="I18" s="66" t="s">
        <v>289</v>
      </c>
      <c r="J18" s="75">
        <v>185.19</v>
      </c>
    </row>
    <row r="19" s="51" customFormat="1" ht="18.75" customHeight="1" spans="2:10">
      <c r="B19" s="51" t="s">
        <v>245</v>
      </c>
      <c r="D19" s="51" t="s">
        <v>279</v>
      </c>
      <c r="E19" s="65" t="str">
        <f t="shared" si="0"/>
        <v>205</v>
      </c>
      <c r="F19" s="66" t="s">
        <v>280</v>
      </c>
      <c r="G19" s="66" t="s">
        <v>290</v>
      </c>
      <c r="H19" s="66" t="s">
        <v>291</v>
      </c>
      <c r="I19" s="66" t="s">
        <v>292</v>
      </c>
      <c r="J19" s="75">
        <v>2282</v>
      </c>
    </row>
    <row r="20" s="51" customFormat="1" ht="18.75" customHeight="1" spans="2:10">
      <c r="B20" s="51" t="s">
        <v>245</v>
      </c>
      <c r="D20" s="51" t="s">
        <v>279</v>
      </c>
      <c r="E20" s="65" t="str">
        <f t="shared" si="0"/>
        <v>205</v>
      </c>
      <c r="F20" s="66" t="s">
        <v>293</v>
      </c>
      <c r="G20" s="66" t="s">
        <v>294</v>
      </c>
      <c r="H20" s="66" t="s">
        <v>295</v>
      </c>
      <c r="I20" s="66" t="s">
        <v>296</v>
      </c>
      <c r="J20" s="75">
        <v>319</v>
      </c>
    </row>
    <row r="21" s="51" customFormat="1" ht="18.75" customHeight="1" spans="2:10">
      <c r="B21" s="51" t="s">
        <v>245</v>
      </c>
      <c r="D21" s="51" t="s">
        <v>279</v>
      </c>
      <c r="E21" s="65" t="str">
        <f t="shared" si="0"/>
        <v>205</v>
      </c>
      <c r="F21" s="66" t="s">
        <v>284</v>
      </c>
      <c r="G21" s="66" t="s">
        <v>285</v>
      </c>
      <c r="H21" s="66" t="s">
        <v>282</v>
      </c>
      <c r="I21" s="66" t="s">
        <v>283</v>
      </c>
      <c r="J21" s="75">
        <v>7.96</v>
      </c>
    </row>
    <row r="22" s="51" customFormat="1" ht="18.75" customHeight="1" spans="2:10">
      <c r="B22" s="51" t="s">
        <v>245</v>
      </c>
      <c r="D22" s="51" t="s">
        <v>279</v>
      </c>
      <c r="E22" s="65" t="str">
        <f t="shared" si="0"/>
        <v>205</v>
      </c>
      <c r="F22" s="66" t="s">
        <v>286</v>
      </c>
      <c r="G22" s="66" t="s">
        <v>297</v>
      </c>
      <c r="H22" s="66" t="s">
        <v>298</v>
      </c>
      <c r="I22" s="66" t="s">
        <v>299</v>
      </c>
      <c r="J22" s="75">
        <v>24</v>
      </c>
    </row>
    <row r="23" s="51" customFormat="1" ht="18.75" customHeight="1" spans="2:10">
      <c r="B23" s="51" t="s">
        <v>245</v>
      </c>
      <c r="D23" s="51" t="s">
        <v>279</v>
      </c>
      <c r="E23" s="65" t="str">
        <f t="shared" si="0"/>
        <v>205</v>
      </c>
      <c r="F23" s="66" t="s">
        <v>284</v>
      </c>
      <c r="G23" s="66" t="s">
        <v>285</v>
      </c>
      <c r="H23" s="66" t="s">
        <v>282</v>
      </c>
      <c r="I23" s="66" t="s">
        <v>283</v>
      </c>
      <c r="J23" s="75">
        <v>7.15</v>
      </c>
    </row>
    <row r="24" s="51" customFormat="1" ht="18.75" customHeight="1" spans="2:10">
      <c r="B24" s="51" t="s">
        <v>245</v>
      </c>
      <c r="D24" s="51" t="s">
        <v>279</v>
      </c>
      <c r="E24" s="65" t="str">
        <f t="shared" si="0"/>
        <v>205</v>
      </c>
      <c r="F24" s="66" t="s">
        <v>300</v>
      </c>
      <c r="G24" s="66" t="s">
        <v>301</v>
      </c>
      <c r="H24" s="66" t="s">
        <v>302</v>
      </c>
      <c r="I24" s="66" t="s">
        <v>303</v>
      </c>
      <c r="J24" s="75">
        <v>170</v>
      </c>
    </row>
    <row r="25" s="51" customFormat="1" ht="18.75" customHeight="1" spans="2:10">
      <c r="B25" s="51" t="s">
        <v>245</v>
      </c>
      <c r="D25" s="51" t="s">
        <v>279</v>
      </c>
      <c r="E25" s="65" t="str">
        <f t="shared" si="0"/>
        <v>205</v>
      </c>
      <c r="F25" s="66" t="s">
        <v>293</v>
      </c>
      <c r="G25" s="66" t="s">
        <v>285</v>
      </c>
      <c r="H25" s="66" t="s">
        <v>282</v>
      </c>
      <c r="I25" s="66" t="s">
        <v>283</v>
      </c>
      <c r="J25" s="75">
        <v>313.9</v>
      </c>
    </row>
    <row r="26" s="51" customFormat="1" ht="18.75" customHeight="1" spans="2:10">
      <c r="B26" s="51" t="s">
        <v>245</v>
      </c>
      <c r="D26" s="51" t="s">
        <v>279</v>
      </c>
      <c r="E26" s="65" t="str">
        <f t="shared" si="0"/>
        <v>205</v>
      </c>
      <c r="F26" s="66" t="s">
        <v>293</v>
      </c>
      <c r="G26" s="66" t="s">
        <v>285</v>
      </c>
      <c r="H26" s="66" t="s">
        <v>282</v>
      </c>
      <c r="I26" s="66" t="s">
        <v>283</v>
      </c>
      <c r="J26" s="75">
        <v>99.07</v>
      </c>
    </row>
    <row r="27" s="51" customFormat="1" ht="18.75" customHeight="1" spans="2:10">
      <c r="B27" s="51" t="s">
        <v>245</v>
      </c>
      <c r="D27" s="51" t="s">
        <v>279</v>
      </c>
      <c r="E27" s="65" t="str">
        <f t="shared" si="0"/>
        <v>205</v>
      </c>
      <c r="F27" s="66" t="s">
        <v>304</v>
      </c>
      <c r="G27" s="66" t="s">
        <v>285</v>
      </c>
      <c r="H27" s="66" t="s">
        <v>305</v>
      </c>
      <c r="I27" s="66" t="s">
        <v>283</v>
      </c>
      <c r="J27" s="75">
        <v>46.8</v>
      </c>
    </row>
    <row r="28" s="51" customFormat="1" ht="18.75" customHeight="1" spans="2:10">
      <c r="B28" s="51" t="s">
        <v>245</v>
      </c>
      <c r="D28" s="51" t="s">
        <v>279</v>
      </c>
      <c r="E28" s="65" t="str">
        <f t="shared" si="0"/>
        <v>205</v>
      </c>
      <c r="F28" s="66" t="s">
        <v>293</v>
      </c>
      <c r="G28" s="66" t="s">
        <v>285</v>
      </c>
      <c r="H28" s="66" t="s">
        <v>282</v>
      </c>
      <c r="I28" s="66" t="s">
        <v>283</v>
      </c>
      <c r="J28" s="75">
        <v>9.72</v>
      </c>
    </row>
    <row r="29" s="51" customFormat="1" ht="18.75" customHeight="1" spans="2:10">
      <c r="B29" s="51" t="s">
        <v>245</v>
      </c>
      <c r="D29" s="51" t="s">
        <v>279</v>
      </c>
      <c r="E29" s="65" t="str">
        <f t="shared" si="0"/>
        <v>205</v>
      </c>
      <c r="F29" s="66" t="s">
        <v>280</v>
      </c>
      <c r="G29" s="66" t="s">
        <v>290</v>
      </c>
      <c r="H29" s="66" t="s">
        <v>291</v>
      </c>
      <c r="I29" s="66" t="s">
        <v>292</v>
      </c>
      <c r="J29" s="75">
        <v>19</v>
      </c>
    </row>
    <row r="30" s="51" customFormat="1" ht="18.75" customHeight="1" spans="2:10">
      <c r="B30" s="51" t="s">
        <v>245</v>
      </c>
      <c r="D30" s="51" t="s">
        <v>279</v>
      </c>
      <c r="E30" s="65" t="str">
        <f t="shared" si="0"/>
        <v>205</v>
      </c>
      <c r="F30" s="66" t="s">
        <v>304</v>
      </c>
      <c r="G30" s="66" t="s">
        <v>285</v>
      </c>
      <c r="H30" s="66" t="s">
        <v>282</v>
      </c>
      <c r="I30" s="66" t="s">
        <v>283</v>
      </c>
      <c r="J30" s="75">
        <v>2.45</v>
      </c>
    </row>
    <row r="31" s="51" customFormat="1" ht="18.75" customHeight="1" spans="2:10">
      <c r="B31" s="51" t="s">
        <v>245</v>
      </c>
      <c r="D31" s="51" t="s">
        <v>279</v>
      </c>
      <c r="E31" s="65" t="str">
        <f t="shared" si="0"/>
        <v>205</v>
      </c>
      <c r="F31" s="66" t="s">
        <v>284</v>
      </c>
      <c r="G31" s="66" t="s">
        <v>306</v>
      </c>
      <c r="H31" s="66" t="s">
        <v>307</v>
      </c>
      <c r="I31" s="66" t="s">
        <v>308</v>
      </c>
      <c r="J31" s="75">
        <v>135</v>
      </c>
    </row>
    <row r="32" s="51" customFormat="1" ht="18.75" customHeight="1" spans="2:10">
      <c r="B32" s="51" t="s">
        <v>245</v>
      </c>
      <c r="D32" s="51" t="s">
        <v>279</v>
      </c>
      <c r="E32" s="65" t="str">
        <f t="shared" si="0"/>
        <v>205</v>
      </c>
      <c r="F32" s="66" t="s">
        <v>284</v>
      </c>
      <c r="G32" s="66" t="s">
        <v>306</v>
      </c>
      <c r="H32" s="66" t="s">
        <v>307</v>
      </c>
      <c r="I32" s="66" t="s">
        <v>308</v>
      </c>
      <c r="J32" s="75">
        <v>395</v>
      </c>
    </row>
    <row r="33" s="51" customFormat="1" ht="18.75" customHeight="1" spans="2:10">
      <c r="B33" s="51" t="s">
        <v>245</v>
      </c>
      <c r="D33" s="51" t="s">
        <v>279</v>
      </c>
      <c r="E33" s="65" t="str">
        <f t="shared" si="0"/>
        <v>205</v>
      </c>
      <c r="F33" s="66" t="s">
        <v>293</v>
      </c>
      <c r="G33" s="66" t="s">
        <v>285</v>
      </c>
      <c r="H33" s="66" t="s">
        <v>282</v>
      </c>
      <c r="I33" s="66" t="s">
        <v>283</v>
      </c>
      <c r="J33" s="75">
        <v>13.2</v>
      </c>
    </row>
    <row r="34" s="51" customFormat="1" ht="18.75" customHeight="1" spans="2:10">
      <c r="B34" s="51" t="s">
        <v>245</v>
      </c>
      <c r="D34" s="51" t="s">
        <v>279</v>
      </c>
      <c r="E34" s="65" t="str">
        <f t="shared" si="0"/>
        <v>205</v>
      </c>
      <c r="F34" s="66" t="s">
        <v>309</v>
      </c>
      <c r="G34" s="66" t="s">
        <v>285</v>
      </c>
      <c r="H34" s="66" t="s">
        <v>282</v>
      </c>
      <c r="I34" s="66" t="s">
        <v>283</v>
      </c>
      <c r="J34" s="75">
        <v>32.91</v>
      </c>
    </row>
    <row r="35" s="51" customFormat="1" ht="18.75" customHeight="1" spans="2:10">
      <c r="B35" s="51" t="s">
        <v>245</v>
      </c>
      <c r="D35" s="51" t="s">
        <v>279</v>
      </c>
      <c r="E35" s="65" t="str">
        <f t="shared" si="0"/>
        <v>205</v>
      </c>
      <c r="F35" s="66" t="s">
        <v>284</v>
      </c>
      <c r="G35" s="66" t="s">
        <v>285</v>
      </c>
      <c r="H35" s="66" t="s">
        <v>282</v>
      </c>
      <c r="I35" s="66" t="s">
        <v>283</v>
      </c>
      <c r="J35" s="75">
        <v>0.97</v>
      </c>
    </row>
    <row r="36" s="51" customFormat="1" ht="18.75" customHeight="1" spans="2:10">
      <c r="B36" s="51" t="s">
        <v>245</v>
      </c>
      <c r="D36" s="51" t="s">
        <v>279</v>
      </c>
      <c r="E36" s="65" t="str">
        <f t="shared" si="0"/>
        <v>205</v>
      </c>
      <c r="F36" s="66" t="s">
        <v>286</v>
      </c>
      <c r="G36" s="66" t="s">
        <v>297</v>
      </c>
      <c r="H36" s="66" t="s">
        <v>298</v>
      </c>
      <c r="I36" s="66" t="s">
        <v>310</v>
      </c>
      <c r="J36" s="75">
        <v>22</v>
      </c>
    </row>
    <row r="37" s="51" customFormat="1" ht="18.75" customHeight="1" spans="2:10">
      <c r="B37" s="51" t="s">
        <v>245</v>
      </c>
      <c r="D37" s="51" t="s">
        <v>279</v>
      </c>
      <c r="E37" s="65" t="str">
        <f t="shared" si="0"/>
        <v>205</v>
      </c>
      <c r="F37" s="66" t="s">
        <v>284</v>
      </c>
      <c r="G37" s="66" t="s">
        <v>311</v>
      </c>
      <c r="H37" s="66" t="s">
        <v>312</v>
      </c>
      <c r="I37" s="66" t="s">
        <v>313</v>
      </c>
      <c r="J37" s="75">
        <v>29.4</v>
      </c>
    </row>
    <row r="38" s="51" customFormat="1" ht="18.75" customHeight="1" spans="2:10">
      <c r="B38" s="51" t="s">
        <v>245</v>
      </c>
      <c r="D38" s="51" t="s">
        <v>279</v>
      </c>
      <c r="E38" s="65" t="str">
        <f t="shared" si="0"/>
        <v>205</v>
      </c>
      <c r="F38" s="66" t="s">
        <v>304</v>
      </c>
      <c r="G38" s="66" t="s">
        <v>294</v>
      </c>
      <c r="H38" s="66" t="s">
        <v>295</v>
      </c>
      <c r="I38" s="66" t="s">
        <v>296</v>
      </c>
      <c r="J38" s="75">
        <v>450</v>
      </c>
    </row>
    <row r="39" s="51" customFormat="1" ht="18.75" customHeight="1" spans="2:10">
      <c r="B39" s="51" t="s">
        <v>245</v>
      </c>
      <c r="D39" s="51" t="s">
        <v>254</v>
      </c>
      <c r="E39" s="65" t="str">
        <f t="shared" si="0"/>
        <v>205</v>
      </c>
      <c r="F39" s="66" t="s">
        <v>304</v>
      </c>
      <c r="G39" s="66" t="s">
        <v>314</v>
      </c>
      <c r="H39" s="66" t="s">
        <v>315</v>
      </c>
      <c r="I39" s="66" t="s">
        <v>316</v>
      </c>
      <c r="J39" s="75">
        <v>1000</v>
      </c>
    </row>
    <row r="40" s="52" customFormat="1" ht="18.75" customHeight="1" spans="5:10">
      <c r="E40" s="68" t="s">
        <v>317</v>
      </c>
      <c r="F40" s="69"/>
      <c r="G40" s="70"/>
      <c r="H40" s="67"/>
      <c r="I40" s="67"/>
      <c r="J40" s="76">
        <f>SUM(J41:J41)</f>
        <v>10</v>
      </c>
    </row>
    <row r="41" s="51" customFormat="1" ht="18.75" customHeight="1" spans="2:10">
      <c r="B41" s="51" t="s">
        <v>245</v>
      </c>
      <c r="D41" s="51" t="s">
        <v>318</v>
      </c>
      <c r="E41" s="65" t="str">
        <f>MID(F41,2,3)</f>
        <v>206</v>
      </c>
      <c r="F41" s="66" t="s">
        <v>319</v>
      </c>
      <c r="G41" s="66" t="s">
        <v>320</v>
      </c>
      <c r="H41" s="66" t="s">
        <v>321</v>
      </c>
      <c r="I41" s="66" t="s">
        <v>322</v>
      </c>
      <c r="J41" s="75">
        <v>10</v>
      </c>
    </row>
    <row r="42" s="52" customFormat="1" ht="18.75" customHeight="1" spans="5:10">
      <c r="E42" s="68" t="s">
        <v>323</v>
      </c>
      <c r="F42" s="69"/>
      <c r="G42" s="70"/>
      <c r="H42" s="67"/>
      <c r="I42" s="67"/>
      <c r="J42" s="77">
        <f>SUM(J43:J54)</f>
        <v>685</v>
      </c>
    </row>
    <row r="43" s="51" customFormat="1" ht="28.5" spans="2:10">
      <c r="B43" s="51" t="s">
        <v>245</v>
      </c>
      <c r="D43" s="51" t="s">
        <v>318</v>
      </c>
      <c r="E43" s="65" t="str">
        <f t="shared" ref="E43:E54" si="1">MID(F43,2,3)</f>
        <v>207</v>
      </c>
      <c r="F43" s="66" t="s">
        <v>324</v>
      </c>
      <c r="G43" s="66" t="s">
        <v>325</v>
      </c>
      <c r="H43" s="66" t="s">
        <v>326</v>
      </c>
      <c r="I43" s="66" t="s">
        <v>327</v>
      </c>
      <c r="J43" s="75">
        <v>20</v>
      </c>
    </row>
    <row r="44" s="51" customFormat="1" ht="28.5" spans="2:10">
      <c r="B44" s="51" t="s">
        <v>245</v>
      </c>
      <c r="D44" s="51" t="s">
        <v>318</v>
      </c>
      <c r="E44" s="65" t="str">
        <f t="shared" si="1"/>
        <v>207</v>
      </c>
      <c r="F44" s="66" t="s">
        <v>324</v>
      </c>
      <c r="G44" s="66" t="s">
        <v>325</v>
      </c>
      <c r="H44" s="66" t="s">
        <v>326</v>
      </c>
      <c r="I44" s="66" t="s">
        <v>327</v>
      </c>
      <c r="J44" s="75">
        <v>160</v>
      </c>
    </row>
    <row r="45" s="51" customFormat="1" ht="18.75" customHeight="1" spans="2:10">
      <c r="B45" s="51" t="s">
        <v>245</v>
      </c>
      <c r="D45" s="51" t="s">
        <v>318</v>
      </c>
      <c r="E45" s="65" t="str">
        <f t="shared" si="1"/>
        <v>207</v>
      </c>
      <c r="F45" s="66" t="s">
        <v>328</v>
      </c>
      <c r="G45" s="66" t="s">
        <v>329</v>
      </c>
      <c r="H45" s="66" t="s">
        <v>330</v>
      </c>
      <c r="I45" s="66" t="s">
        <v>331</v>
      </c>
      <c r="J45" s="75">
        <v>20</v>
      </c>
    </row>
    <row r="46" s="51" customFormat="1" ht="28.5" spans="2:10">
      <c r="B46" s="51" t="s">
        <v>245</v>
      </c>
      <c r="D46" s="51" t="s">
        <v>318</v>
      </c>
      <c r="E46" s="65" t="str">
        <f t="shared" si="1"/>
        <v>207</v>
      </c>
      <c r="F46" s="66" t="s">
        <v>332</v>
      </c>
      <c r="G46" s="66" t="s">
        <v>333</v>
      </c>
      <c r="H46" s="66" t="s">
        <v>334</v>
      </c>
      <c r="I46" s="66" t="s">
        <v>335</v>
      </c>
      <c r="J46" s="75">
        <v>11</v>
      </c>
    </row>
    <row r="47" s="51" customFormat="1" ht="18.75" customHeight="1" spans="2:10">
      <c r="B47" s="51" t="s">
        <v>245</v>
      </c>
      <c r="D47" s="51" t="s">
        <v>318</v>
      </c>
      <c r="E47" s="65" t="str">
        <f t="shared" si="1"/>
        <v>207</v>
      </c>
      <c r="F47" s="66" t="s">
        <v>324</v>
      </c>
      <c r="G47" s="66" t="s">
        <v>336</v>
      </c>
      <c r="H47" s="66" t="s">
        <v>337</v>
      </c>
      <c r="I47" s="66" t="s">
        <v>338</v>
      </c>
      <c r="J47" s="75">
        <v>6</v>
      </c>
    </row>
    <row r="48" s="51" customFormat="1" ht="18.75" customHeight="1" spans="2:10">
      <c r="B48" s="51" t="s">
        <v>245</v>
      </c>
      <c r="D48" s="51" t="s">
        <v>318</v>
      </c>
      <c r="E48" s="65" t="str">
        <f t="shared" si="1"/>
        <v>207</v>
      </c>
      <c r="F48" s="66" t="s">
        <v>332</v>
      </c>
      <c r="G48" s="66" t="s">
        <v>333</v>
      </c>
      <c r="H48" s="66" t="s">
        <v>334</v>
      </c>
      <c r="I48" s="66" t="s">
        <v>339</v>
      </c>
      <c r="J48" s="75">
        <v>5</v>
      </c>
    </row>
    <row r="49" s="51" customFormat="1" ht="18.75" customHeight="1" spans="2:10">
      <c r="B49" s="51" t="s">
        <v>245</v>
      </c>
      <c r="D49" s="51" t="s">
        <v>318</v>
      </c>
      <c r="E49" s="65" t="str">
        <f t="shared" si="1"/>
        <v>207</v>
      </c>
      <c r="F49" s="66" t="s">
        <v>340</v>
      </c>
      <c r="G49" s="66" t="s">
        <v>341</v>
      </c>
      <c r="H49" s="66" t="s">
        <v>342</v>
      </c>
      <c r="I49" s="78" t="s">
        <v>343</v>
      </c>
      <c r="J49" s="75">
        <v>8</v>
      </c>
    </row>
    <row r="50" s="51" customFormat="1" ht="18.75" customHeight="1" spans="2:10">
      <c r="B50" s="51" t="s">
        <v>245</v>
      </c>
      <c r="D50" s="51" t="s">
        <v>318</v>
      </c>
      <c r="E50" s="65" t="str">
        <f t="shared" si="1"/>
        <v>207</v>
      </c>
      <c r="F50" s="66" t="s">
        <v>340</v>
      </c>
      <c r="G50" s="66" t="s">
        <v>341</v>
      </c>
      <c r="H50" s="66" t="s">
        <v>342</v>
      </c>
      <c r="I50" s="66" t="s">
        <v>344</v>
      </c>
      <c r="J50" s="75">
        <v>64</v>
      </c>
    </row>
    <row r="51" s="51" customFormat="1" ht="18.75" customHeight="1" spans="2:10">
      <c r="B51" s="51" t="s">
        <v>245</v>
      </c>
      <c r="D51" s="51" t="s">
        <v>318</v>
      </c>
      <c r="E51" s="65" t="str">
        <f t="shared" si="1"/>
        <v>207</v>
      </c>
      <c r="F51" s="66" t="s">
        <v>345</v>
      </c>
      <c r="G51" s="66" t="s">
        <v>346</v>
      </c>
      <c r="H51" s="66" t="s">
        <v>347</v>
      </c>
      <c r="I51" s="66" t="s">
        <v>348</v>
      </c>
      <c r="J51" s="75">
        <v>16</v>
      </c>
    </row>
    <row r="52" s="51" customFormat="1" ht="18.75" customHeight="1" spans="2:10">
      <c r="B52" s="51" t="s">
        <v>245</v>
      </c>
      <c r="D52" s="51" t="s">
        <v>318</v>
      </c>
      <c r="E52" s="65" t="str">
        <f t="shared" si="1"/>
        <v>207</v>
      </c>
      <c r="F52" s="66" t="s">
        <v>349</v>
      </c>
      <c r="G52" s="66" t="s">
        <v>350</v>
      </c>
      <c r="H52" s="66" t="s">
        <v>351</v>
      </c>
      <c r="I52" s="66" t="s">
        <v>352</v>
      </c>
      <c r="J52" s="75">
        <v>100</v>
      </c>
    </row>
    <row r="53" s="51" customFormat="1" ht="18.75" customHeight="1" spans="2:10">
      <c r="B53" s="51" t="s">
        <v>245</v>
      </c>
      <c r="D53" s="51" t="s">
        <v>318</v>
      </c>
      <c r="E53" s="65" t="str">
        <f t="shared" si="1"/>
        <v>207</v>
      </c>
      <c r="F53" s="66" t="s">
        <v>328</v>
      </c>
      <c r="G53" s="66" t="s">
        <v>329</v>
      </c>
      <c r="H53" s="66" t="s">
        <v>353</v>
      </c>
      <c r="I53" s="66" t="s">
        <v>354</v>
      </c>
      <c r="J53" s="75">
        <v>175</v>
      </c>
    </row>
    <row r="54" s="51" customFormat="1" ht="18.75" customHeight="1" spans="2:10">
      <c r="B54" s="51" t="s">
        <v>245</v>
      </c>
      <c r="D54" s="51" t="s">
        <v>318</v>
      </c>
      <c r="E54" s="65" t="str">
        <f t="shared" si="1"/>
        <v>207</v>
      </c>
      <c r="F54" s="66" t="s">
        <v>355</v>
      </c>
      <c r="G54" s="66" t="s">
        <v>356</v>
      </c>
      <c r="H54" s="66" t="s">
        <v>357</v>
      </c>
      <c r="I54" s="66" t="s">
        <v>358</v>
      </c>
      <c r="J54" s="75">
        <v>100</v>
      </c>
    </row>
    <row r="55" s="52" customFormat="1" ht="18.75" customHeight="1" spans="5:10">
      <c r="E55" s="68" t="s">
        <v>359</v>
      </c>
      <c r="F55" s="69"/>
      <c r="G55" s="70"/>
      <c r="H55" s="67"/>
      <c r="I55" s="67"/>
      <c r="J55" s="76">
        <v>6577</v>
      </c>
    </row>
    <row r="56" s="51" customFormat="1" ht="18.75" customHeight="1" spans="2:10">
      <c r="B56" s="51" t="s">
        <v>245</v>
      </c>
      <c r="D56" s="51" t="s">
        <v>360</v>
      </c>
      <c r="E56" s="65" t="str">
        <f t="shared" ref="E56:E63" si="2">MID(F56,2,3)</f>
        <v>208</v>
      </c>
      <c r="F56" s="66" t="s">
        <v>361</v>
      </c>
      <c r="G56" s="66" t="s">
        <v>362</v>
      </c>
      <c r="H56" s="66" t="s">
        <v>363</v>
      </c>
      <c r="I56" s="66" t="s">
        <v>364</v>
      </c>
      <c r="J56" s="75">
        <v>19.6</v>
      </c>
    </row>
    <row r="57" s="51" customFormat="1" ht="18.75" customHeight="1" spans="2:10">
      <c r="B57" s="51" t="s">
        <v>245</v>
      </c>
      <c r="D57" s="51" t="s">
        <v>360</v>
      </c>
      <c r="E57" s="65" t="str">
        <f t="shared" si="2"/>
        <v>208</v>
      </c>
      <c r="F57" s="66" t="s">
        <v>365</v>
      </c>
      <c r="G57" s="66" t="s">
        <v>366</v>
      </c>
      <c r="H57" s="66" t="s">
        <v>367</v>
      </c>
      <c r="I57" s="66" t="s">
        <v>368</v>
      </c>
      <c r="J57" s="75">
        <v>41.6</v>
      </c>
    </row>
    <row r="58" s="51" customFormat="1" ht="18.75" customHeight="1" spans="2:10">
      <c r="B58" s="51" t="s">
        <v>245</v>
      </c>
      <c r="D58" s="51" t="s">
        <v>360</v>
      </c>
      <c r="E58" s="65" t="str">
        <f t="shared" si="2"/>
        <v>208</v>
      </c>
      <c r="F58" s="66" t="s">
        <v>369</v>
      </c>
      <c r="G58" s="66" t="s">
        <v>370</v>
      </c>
      <c r="H58" s="66" t="s">
        <v>371</v>
      </c>
      <c r="I58" s="66" t="s">
        <v>372</v>
      </c>
      <c r="J58" s="75">
        <v>2900</v>
      </c>
    </row>
    <row r="59" s="51" customFormat="1" ht="18.75" customHeight="1" spans="2:10">
      <c r="B59" s="51" t="s">
        <v>245</v>
      </c>
      <c r="D59" s="51" t="s">
        <v>360</v>
      </c>
      <c r="E59" s="65" t="str">
        <f t="shared" si="2"/>
        <v>208</v>
      </c>
      <c r="F59" s="66" t="s">
        <v>373</v>
      </c>
      <c r="G59" s="66" t="s">
        <v>374</v>
      </c>
      <c r="H59" s="66" t="s">
        <v>375</v>
      </c>
      <c r="I59" s="66" t="s">
        <v>376</v>
      </c>
      <c r="J59" s="75">
        <v>260</v>
      </c>
    </row>
    <row r="60" s="51" customFormat="1" ht="28.5" spans="2:10">
      <c r="B60" s="51" t="s">
        <v>245</v>
      </c>
      <c r="D60" s="51" t="s">
        <v>360</v>
      </c>
      <c r="E60" s="65" t="str">
        <f t="shared" si="2"/>
        <v>208</v>
      </c>
      <c r="F60" s="66" t="s">
        <v>377</v>
      </c>
      <c r="G60" s="66" t="s">
        <v>378</v>
      </c>
      <c r="H60" s="66" t="s">
        <v>379</v>
      </c>
      <c r="I60" s="66" t="s">
        <v>380</v>
      </c>
      <c r="J60" s="75">
        <v>2659</v>
      </c>
    </row>
    <row r="61" s="51" customFormat="1" ht="18.75" customHeight="1" spans="2:10">
      <c r="B61" s="51" t="s">
        <v>245</v>
      </c>
      <c r="D61" s="51" t="s">
        <v>360</v>
      </c>
      <c r="E61" s="65" t="str">
        <f t="shared" si="2"/>
        <v>208</v>
      </c>
      <c r="F61" s="66" t="s">
        <v>381</v>
      </c>
      <c r="G61" s="66" t="s">
        <v>362</v>
      </c>
      <c r="H61" s="66" t="s">
        <v>363</v>
      </c>
      <c r="I61" s="66" t="s">
        <v>382</v>
      </c>
      <c r="J61" s="75">
        <v>607.8</v>
      </c>
    </row>
    <row r="62" s="51" customFormat="1" ht="18.75" customHeight="1" spans="2:10">
      <c r="B62" s="51" t="s">
        <v>245</v>
      </c>
      <c r="D62" s="51" t="s">
        <v>360</v>
      </c>
      <c r="E62" s="65" t="str">
        <f t="shared" si="2"/>
        <v>208</v>
      </c>
      <c r="F62" s="66" t="s">
        <v>383</v>
      </c>
      <c r="G62" s="66" t="s">
        <v>366</v>
      </c>
      <c r="H62" s="66" t="s">
        <v>367</v>
      </c>
      <c r="I62" s="66" t="s">
        <v>384</v>
      </c>
      <c r="J62" s="75">
        <v>48.8</v>
      </c>
    </row>
    <row r="63" s="51" customFormat="1" ht="18.75" customHeight="1" spans="2:10">
      <c r="B63" s="51" t="s">
        <v>245</v>
      </c>
      <c r="D63" s="51" t="s">
        <v>360</v>
      </c>
      <c r="E63" s="65" t="str">
        <f t="shared" si="2"/>
        <v>208</v>
      </c>
      <c r="F63" s="66" t="s">
        <v>383</v>
      </c>
      <c r="G63" s="66" t="s">
        <v>385</v>
      </c>
      <c r="H63" s="66" t="s">
        <v>386</v>
      </c>
      <c r="I63" s="66" t="s">
        <v>387</v>
      </c>
      <c r="J63" s="75">
        <v>40</v>
      </c>
    </row>
    <row r="64" s="52" customFormat="1" ht="18.75" customHeight="1" spans="5:10">
      <c r="E64" s="68" t="s">
        <v>388</v>
      </c>
      <c r="F64" s="69"/>
      <c r="G64" s="70"/>
      <c r="H64" s="67"/>
      <c r="I64" s="67"/>
      <c r="J64" s="76">
        <v>57523</v>
      </c>
    </row>
    <row r="65" s="51" customFormat="1" ht="28.5" spans="2:10">
      <c r="B65" s="51" t="s">
        <v>245</v>
      </c>
      <c r="D65" s="51" t="s">
        <v>360</v>
      </c>
      <c r="E65" s="65" t="str">
        <f t="shared" ref="E65:E75" si="3">MID(F65,2,3)</f>
        <v>210</v>
      </c>
      <c r="F65" s="66" t="s">
        <v>389</v>
      </c>
      <c r="G65" s="66" t="s">
        <v>390</v>
      </c>
      <c r="H65" s="66" t="s">
        <v>391</v>
      </c>
      <c r="I65" s="66" t="s">
        <v>392</v>
      </c>
      <c r="J65" s="75">
        <v>10963</v>
      </c>
    </row>
    <row r="66" s="51" customFormat="1" ht="28.5" spans="2:10">
      <c r="B66" s="51" t="s">
        <v>245</v>
      </c>
      <c r="D66" s="51" t="s">
        <v>360</v>
      </c>
      <c r="E66" s="65" t="str">
        <f t="shared" si="3"/>
        <v>210</v>
      </c>
      <c r="F66" s="66" t="s">
        <v>393</v>
      </c>
      <c r="G66" s="66" t="s">
        <v>394</v>
      </c>
      <c r="H66" s="66" t="s">
        <v>395</v>
      </c>
      <c r="I66" s="66" t="s">
        <v>396</v>
      </c>
      <c r="J66" s="75">
        <v>40</v>
      </c>
    </row>
    <row r="67" s="51" customFormat="1" ht="28.5" spans="2:10">
      <c r="B67" s="51" t="s">
        <v>245</v>
      </c>
      <c r="D67" s="51" t="s">
        <v>360</v>
      </c>
      <c r="E67" s="65" t="str">
        <f t="shared" si="3"/>
        <v>210</v>
      </c>
      <c r="F67" s="66" t="s">
        <v>389</v>
      </c>
      <c r="G67" s="66" t="s">
        <v>397</v>
      </c>
      <c r="H67" s="66" t="s">
        <v>398</v>
      </c>
      <c r="I67" s="66" t="s">
        <v>392</v>
      </c>
      <c r="J67" s="75">
        <v>44668</v>
      </c>
    </row>
    <row r="68" s="51" customFormat="1" ht="18.75" customHeight="1" spans="2:10">
      <c r="B68" s="51" t="s">
        <v>245</v>
      </c>
      <c r="D68" s="51" t="s">
        <v>360</v>
      </c>
      <c r="E68" s="65" t="str">
        <f t="shared" si="3"/>
        <v>210</v>
      </c>
      <c r="F68" s="66" t="s">
        <v>399</v>
      </c>
      <c r="G68" s="66" t="s">
        <v>400</v>
      </c>
      <c r="H68" s="66" t="s">
        <v>395</v>
      </c>
      <c r="I68" s="66" t="s">
        <v>401</v>
      </c>
      <c r="J68" s="75">
        <v>400</v>
      </c>
    </row>
    <row r="69" s="51" customFormat="1" ht="18.75" customHeight="1" spans="2:10">
      <c r="B69" s="51" t="s">
        <v>245</v>
      </c>
      <c r="D69" s="51" t="s">
        <v>360</v>
      </c>
      <c r="E69" s="65" t="str">
        <f t="shared" si="3"/>
        <v>210</v>
      </c>
      <c r="F69" s="66" t="s">
        <v>402</v>
      </c>
      <c r="G69" s="66" t="s">
        <v>403</v>
      </c>
      <c r="H69" s="66" t="s">
        <v>404</v>
      </c>
      <c r="I69" s="66" t="s">
        <v>405</v>
      </c>
      <c r="J69" s="75">
        <v>105.37</v>
      </c>
    </row>
    <row r="70" s="51" customFormat="1" ht="18.75" customHeight="1" spans="2:10">
      <c r="B70" s="51" t="s">
        <v>245</v>
      </c>
      <c r="D70" s="51" t="s">
        <v>360</v>
      </c>
      <c r="E70" s="65" t="str">
        <f t="shared" si="3"/>
        <v>210</v>
      </c>
      <c r="F70" s="66" t="s">
        <v>406</v>
      </c>
      <c r="G70" s="66" t="s">
        <v>407</v>
      </c>
      <c r="H70" s="66" t="s">
        <v>408</v>
      </c>
      <c r="I70" s="66" t="s">
        <v>409</v>
      </c>
      <c r="J70" s="75">
        <v>175</v>
      </c>
    </row>
    <row r="71" s="51" customFormat="1" ht="18.75" customHeight="1" spans="2:10">
      <c r="B71" s="51" t="s">
        <v>245</v>
      </c>
      <c r="D71" s="51" t="s">
        <v>360</v>
      </c>
      <c r="E71" s="65" t="str">
        <f t="shared" si="3"/>
        <v>210</v>
      </c>
      <c r="F71" s="66" t="s">
        <v>402</v>
      </c>
      <c r="G71" s="66" t="s">
        <v>403</v>
      </c>
      <c r="H71" s="66" t="s">
        <v>404</v>
      </c>
      <c r="I71" s="66" t="s">
        <v>405</v>
      </c>
      <c r="J71" s="75">
        <v>129.43</v>
      </c>
    </row>
    <row r="72" s="51" customFormat="1" ht="18.75" customHeight="1" spans="2:10">
      <c r="B72" s="51" t="s">
        <v>245</v>
      </c>
      <c r="D72" s="51" t="s">
        <v>360</v>
      </c>
      <c r="E72" s="65" t="str">
        <f t="shared" si="3"/>
        <v>210</v>
      </c>
      <c r="F72" s="66" t="s">
        <v>410</v>
      </c>
      <c r="G72" s="66" t="s">
        <v>411</v>
      </c>
      <c r="H72" s="66" t="s">
        <v>412</v>
      </c>
      <c r="I72" s="66" t="s">
        <v>413</v>
      </c>
      <c r="J72" s="75">
        <v>368.54</v>
      </c>
    </row>
    <row r="73" s="51" customFormat="1" ht="28.5" spans="2:10">
      <c r="B73" s="51" t="s">
        <v>245</v>
      </c>
      <c r="D73" s="51" t="s">
        <v>360</v>
      </c>
      <c r="E73" s="65" t="str">
        <f t="shared" si="3"/>
        <v>210</v>
      </c>
      <c r="F73" s="66" t="s">
        <v>414</v>
      </c>
      <c r="G73" s="66" t="s">
        <v>415</v>
      </c>
      <c r="H73" s="66" t="s">
        <v>395</v>
      </c>
      <c r="I73" s="66" t="s">
        <v>416</v>
      </c>
      <c r="J73" s="75">
        <v>414</v>
      </c>
    </row>
    <row r="74" s="51" customFormat="1" ht="28.5" spans="2:10">
      <c r="B74" s="51" t="s">
        <v>245</v>
      </c>
      <c r="D74" s="51" t="s">
        <v>360</v>
      </c>
      <c r="E74" s="65" t="str">
        <f t="shared" si="3"/>
        <v>210</v>
      </c>
      <c r="F74" s="66" t="s">
        <v>414</v>
      </c>
      <c r="G74" s="66" t="s">
        <v>415</v>
      </c>
      <c r="H74" s="66" t="s">
        <v>417</v>
      </c>
      <c r="I74" s="66" t="s">
        <v>416</v>
      </c>
      <c r="J74" s="75">
        <v>50</v>
      </c>
    </row>
    <row r="75" s="51" customFormat="1" ht="28.5" spans="2:10">
      <c r="B75" s="51" t="s">
        <v>245</v>
      </c>
      <c r="D75" s="51" t="s">
        <v>360</v>
      </c>
      <c r="E75" s="65" t="str">
        <f t="shared" si="3"/>
        <v>210</v>
      </c>
      <c r="F75" s="66" t="s">
        <v>418</v>
      </c>
      <c r="G75" s="66" t="s">
        <v>419</v>
      </c>
      <c r="H75" s="66" t="s">
        <v>395</v>
      </c>
      <c r="I75" s="66" t="s">
        <v>420</v>
      </c>
      <c r="J75" s="75">
        <v>210</v>
      </c>
    </row>
    <row r="76" s="52" customFormat="1" ht="18.75" customHeight="1" spans="5:10">
      <c r="E76" s="68" t="s">
        <v>421</v>
      </c>
      <c r="F76" s="69"/>
      <c r="G76" s="70"/>
      <c r="H76" s="67"/>
      <c r="I76" s="67"/>
      <c r="J76" s="76">
        <f>SUM(J77:J81)</f>
        <v>4485.4</v>
      </c>
    </row>
    <row r="77" s="51" customFormat="1" ht="28.5" spans="2:10">
      <c r="B77" s="51" t="s">
        <v>245</v>
      </c>
      <c r="D77" s="51" t="s">
        <v>254</v>
      </c>
      <c r="E77" s="65" t="str">
        <f t="shared" ref="E77:E81" si="4">MID(F77,2,3)</f>
        <v>211</v>
      </c>
      <c r="F77" s="66" t="s">
        <v>422</v>
      </c>
      <c r="G77" s="66" t="s">
        <v>423</v>
      </c>
      <c r="H77" s="66" t="s">
        <v>424</v>
      </c>
      <c r="I77" s="66" t="s">
        <v>425</v>
      </c>
      <c r="J77" s="75">
        <v>2362</v>
      </c>
    </row>
    <row r="78" s="51" customFormat="1" ht="18.75" customHeight="1" spans="2:10">
      <c r="B78" s="51" t="s">
        <v>245</v>
      </c>
      <c r="D78" s="51" t="s">
        <v>426</v>
      </c>
      <c r="E78" s="65" t="str">
        <f t="shared" si="4"/>
        <v>211</v>
      </c>
      <c r="F78" s="66" t="s">
        <v>427</v>
      </c>
      <c r="G78" s="66" t="s">
        <v>428</v>
      </c>
      <c r="H78" s="66" t="s">
        <v>429</v>
      </c>
      <c r="I78" s="66" t="s">
        <v>430</v>
      </c>
      <c r="J78" s="75">
        <v>430</v>
      </c>
    </row>
    <row r="79" s="51" customFormat="1" ht="18.75" customHeight="1" spans="2:10">
      <c r="B79" s="51" t="s">
        <v>245</v>
      </c>
      <c r="D79" s="51" t="s">
        <v>426</v>
      </c>
      <c r="E79" s="65" t="str">
        <f t="shared" si="4"/>
        <v>211</v>
      </c>
      <c r="F79" s="66" t="s">
        <v>431</v>
      </c>
      <c r="G79" s="66" t="s">
        <v>432</v>
      </c>
      <c r="H79" s="66" t="s">
        <v>433</v>
      </c>
      <c r="I79" s="66" t="s">
        <v>434</v>
      </c>
      <c r="J79" s="75">
        <v>644.4</v>
      </c>
    </row>
    <row r="80" s="51" customFormat="1" ht="18.75" customHeight="1" spans="2:10">
      <c r="B80" s="51" t="s">
        <v>245</v>
      </c>
      <c r="D80" s="51" t="s">
        <v>426</v>
      </c>
      <c r="E80" s="65" t="str">
        <f t="shared" si="4"/>
        <v>211</v>
      </c>
      <c r="F80" s="66" t="s">
        <v>435</v>
      </c>
      <c r="G80" s="66" t="s">
        <v>436</v>
      </c>
      <c r="H80" s="66" t="s">
        <v>437</v>
      </c>
      <c r="I80" s="66" t="s">
        <v>438</v>
      </c>
      <c r="J80" s="75">
        <v>394</v>
      </c>
    </row>
    <row r="81" s="51" customFormat="1" ht="18.75" customHeight="1" spans="2:10">
      <c r="B81" s="51" t="s">
        <v>245</v>
      </c>
      <c r="D81" s="51" t="s">
        <v>426</v>
      </c>
      <c r="E81" s="65" t="str">
        <f t="shared" si="4"/>
        <v>211</v>
      </c>
      <c r="F81" s="66" t="s">
        <v>439</v>
      </c>
      <c r="G81" s="66" t="s">
        <v>440</v>
      </c>
      <c r="H81" s="66" t="s">
        <v>441</v>
      </c>
      <c r="I81" s="66" t="s">
        <v>442</v>
      </c>
      <c r="J81" s="75">
        <v>655</v>
      </c>
    </row>
    <row r="82" s="52" customFormat="1" ht="18.75" customHeight="1" spans="5:10">
      <c r="E82" s="68" t="s">
        <v>443</v>
      </c>
      <c r="F82" s="69"/>
      <c r="G82" s="70"/>
      <c r="H82" s="67"/>
      <c r="I82" s="67"/>
      <c r="J82" s="76">
        <f>SUM(J83:J83)</f>
        <v>42</v>
      </c>
    </row>
    <row r="83" s="51" customFormat="1" ht="18.75" customHeight="1" spans="2:10">
      <c r="B83" s="51" t="s">
        <v>245</v>
      </c>
      <c r="D83" s="51" t="s">
        <v>444</v>
      </c>
      <c r="E83" s="65" t="str">
        <f>MID(F83,2,3)</f>
        <v>212</v>
      </c>
      <c r="F83" s="66" t="s">
        <v>445</v>
      </c>
      <c r="G83" s="66" t="s">
        <v>446</v>
      </c>
      <c r="H83" s="66" t="s">
        <v>447</v>
      </c>
      <c r="I83" s="66" t="s">
        <v>448</v>
      </c>
      <c r="J83" s="75">
        <v>42</v>
      </c>
    </row>
    <row r="84" s="52" customFormat="1" ht="18.75" customHeight="1" spans="5:10">
      <c r="E84" s="68" t="s">
        <v>449</v>
      </c>
      <c r="F84" s="69"/>
      <c r="G84" s="70"/>
      <c r="H84" s="67"/>
      <c r="I84" s="67"/>
      <c r="J84" s="76">
        <f>SUM(J85:J102)</f>
        <v>4114.4</v>
      </c>
    </row>
    <row r="85" s="51" customFormat="1" ht="18.75" customHeight="1" spans="2:10">
      <c r="B85" s="51" t="s">
        <v>450</v>
      </c>
      <c r="D85" s="51" t="s">
        <v>426</v>
      </c>
      <c r="E85" s="65" t="str">
        <f t="shared" ref="E85:E102" si="5">MID(F85,2,3)</f>
        <v>213</v>
      </c>
      <c r="F85" s="66" t="s">
        <v>451</v>
      </c>
      <c r="G85" s="66" t="s">
        <v>452</v>
      </c>
      <c r="H85" s="66" t="s">
        <v>453</v>
      </c>
      <c r="I85" s="66" t="s">
        <v>454</v>
      </c>
      <c r="J85" s="75">
        <v>2</v>
      </c>
    </row>
    <row r="86" s="51" customFormat="1" ht="28.5" spans="2:10">
      <c r="B86" s="51" t="s">
        <v>245</v>
      </c>
      <c r="D86" s="51" t="s">
        <v>455</v>
      </c>
      <c r="E86" s="65" t="str">
        <f t="shared" si="5"/>
        <v>213</v>
      </c>
      <c r="F86" s="66" t="s">
        <v>456</v>
      </c>
      <c r="G86" s="66" t="s">
        <v>457</v>
      </c>
      <c r="H86" s="66" t="s">
        <v>458</v>
      </c>
      <c r="I86" s="66" t="s">
        <v>459</v>
      </c>
      <c r="J86" s="75">
        <v>150</v>
      </c>
    </row>
    <row r="87" s="51" customFormat="1" ht="18.75" customHeight="1" spans="2:10">
      <c r="B87" s="51" t="s">
        <v>245</v>
      </c>
      <c r="D87" s="51" t="s">
        <v>426</v>
      </c>
      <c r="E87" s="65" t="str">
        <f t="shared" si="5"/>
        <v>213</v>
      </c>
      <c r="F87" s="66" t="s">
        <v>460</v>
      </c>
      <c r="G87" s="66" t="s">
        <v>452</v>
      </c>
      <c r="H87" s="66" t="s">
        <v>453</v>
      </c>
      <c r="I87" s="66" t="s">
        <v>461</v>
      </c>
      <c r="J87" s="75">
        <v>15</v>
      </c>
    </row>
    <row r="88" s="51" customFormat="1" ht="18.75" customHeight="1" spans="2:10">
      <c r="B88" s="51" t="s">
        <v>245</v>
      </c>
      <c r="D88" s="51" t="s">
        <v>455</v>
      </c>
      <c r="E88" s="65" t="str">
        <f t="shared" si="5"/>
        <v>213</v>
      </c>
      <c r="F88" s="66" t="s">
        <v>462</v>
      </c>
      <c r="G88" s="66" t="s">
        <v>463</v>
      </c>
      <c r="H88" s="66" t="s">
        <v>464</v>
      </c>
      <c r="I88" s="66" t="s">
        <v>465</v>
      </c>
      <c r="J88" s="75">
        <v>158.4</v>
      </c>
    </row>
    <row r="89" s="51" customFormat="1" ht="18.75" customHeight="1" spans="2:10">
      <c r="B89" s="51" t="s">
        <v>245</v>
      </c>
      <c r="D89" s="51" t="s">
        <v>455</v>
      </c>
      <c r="E89" s="65" t="str">
        <f t="shared" si="5"/>
        <v>213</v>
      </c>
      <c r="F89" s="66" t="s">
        <v>466</v>
      </c>
      <c r="G89" s="66" t="s">
        <v>467</v>
      </c>
      <c r="H89" s="66" t="s">
        <v>468</v>
      </c>
      <c r="I89" s="66" t="s">
        <v>469</v>
      </c>
      <c r="J89" s="75">
        <v>21</v>
      </c>
    </row>
    <row r="90" s="51" customFormat="1" ht="18.75" customHeight="1" spans="2:10">
      <c r="B90" s="51" t="s">
        <v>245</v>
      </c>
      <c r="D90" s="51" t="s">
        <v>455</v>
      </c>
      <c r="E90" s="65" t="str">
        <f t="shared" si="5"/>
        <v>213</v>
      </c>
      <c r="F90" s="66" t="s">
        <v>470</v>
      </c>
      <c r="G90" s="66" t="s">
        <v>471</v>
      </c>
      <c r="H90" s="66" t="s">
        <v>472</v>
      </c>
      <c r="I90" s="66" t="s">
        <v>473</v>
      </c>
      <c r="J90" s="75">
        <v>1956</v>
      </c>
    </row>
    <row r="91" s="51" customFormat="1" ht="18.75" customHeight="1" spans="2:10">
      <c r="B91" s="51" t="s">
        <v>245</v>
      </c>
      <c r="D91" s="51" t="s">
        <v>426</v>
      </c>
      <c r="E91" s="65" t="str">
        <f t="shared" si="5"/>
        <v>213</v>
      </c>
      <c r="F91" s="66" t="s">
        <v>474</v>
      </c>
      <c r="G91" s="66" t="s">
        <v>475</v>
      </c>
      <c r="H91" s="66" t="s">
        <v>476</v>
      </c>
      <c r="I91" s="66" t="s">
        <v>477</v>
      </c>
      <c r="J91" s="75">
        <v>90</v>
      </c>
    </row>
    <row r="92" s="51" customFormat="1" ht="18.75" customHeight="1" spans="2:10">
      <c r="B92" s="51" t="s">
        <v>245</v>
      </c>
      <c r="D92" s="51" t="s">
        <v>455</v>
      </c>
      <c r="E92" s="65" t="str">
        <f t="shared" si="5"/>
        <v>213</v>
      </c>
      <c r="F92" s="66" t="s">
        <v>462</v>
      </c>
      <c r="G92" s="66" t="s">
        <v>478</v>
      </c>
      <c r="H92" s="66" t="s">
        <v>479</v>
      </c>
      <c r="I92" s="66" t="s">
        <v>480</v>
      </c>
      <c r="J92" s="75">
        <v>115</v>
      </c>
    </row>
    <row r="93" s="51" customFormat="1" ht="18.75" customHeight="1" spans="2:10">
      <c r="B93" s="51" t="s">
        <v>245</v>
      </c>
      <c r="D93" s="51" t="s">
        <v>455</v>
      </c>
      <c r="E93" s="65" t="str">
        <f t="shared" si="5"/>
        <v>213</v>
      </c>
      <c r="F93" s="66" t="s">
        <v>466</v>
      </c>
      <c r="G93" s="66" t="s">
        <v>481</v>
      </c>
      <c r="H93" s="66" t="s">
        <v>482</v>
      </c>
      <c r="I93" s="66" t="s">
        <v>483</v>
      </c>
      <c r="J93" s="75">
        <v>670</v>
      </c>
    </row>
    <row r="94" s="51" customFormat="1" ht="18.75" customHeight="1" spans="2:10">
      <c r="B94" s="51" t="s">
        <v>245</v>
      </c>
      <c r="D94" s="51" t="s">
        <v>426</v>
      </c>
      <c r="E94" s="65" t="str">
        <f t="shared" si="5"/>
        <v>213</v>
      </c>
      <c r="F94" s="66" t="s">
        <v>474</v>
      </c>
      <c r="G94" s="66" t="s">
        <v>475</v>
      </c>
      <c r="H94" s="66" t="s">
        <v>476</v>
      </c>
      <c r="I94" s="66" t="s">
        <v>477</v>
      </c>
      <c r="J94" s="75">
        <v>64</v>
      </c>
    </row>
    <row r="95" s="51" customFormat="1" ht="18.75" customHeight="1" spans="2:10">
      <c r="B95" s="51" t="s">
        <v>245</v>
      </c>
      <c r="D95" s="51" t="s">
        <v>455</v>
      </c>
      <c r="E95" s="65" t="str">
        <f t="shared" si="5"/>
        <v>213</v>
      </c>
      <c r="F95" s="66" t="s">
        <v>470</v>
      </c>
      <c r="G95" s="66" t="s">
        <v>484</v>
      </c>
      <c r="H95" s="66" t="s">
        <v>485</v>
      </c>
      <c r="I95" s="66" t="s">
        <v>486</v>
      </c>
      <c r="J95" s="75">
        <f>2500-1950</f>
        <v>550</v>
      </c>
    </row>
    <row r="96" s="51" customFormat="1" ht="18.75" customHeight="1" spans="2:10">
      <c r="B96" s="51" t="s">
        <v>245</v>
      </c>
      <c r="D96" s="51" t="s">
        <v>455</v>
      </c>
      <c r="E96" s="65" t="str">
        <f t="shared" si="5"/>
        <v>213</v>
      </c>
      <c r="F96" s="66" t="s">
        <v>487</v>
      </c>
      <c r="G96" s="66" t="s">
        <v>484</v>
      </c>
      <c r="H96" s="66" t="s">
        <v>485</v>
      </c>
      <c r="I96" s="66" t="s">
        <v>488</v>
      </c>
      <c r="J96" s="75">
        <v>110</v>
      </c>
    </row>
    <row r="97" s="51" customFormat="1" ht="18.75" customHeight="1" spans="2:10">
      <c r="B97" s="51" t="s">
        <v>245</v>
      </c>
      <c r="D97" s="51" t="s">
        <v>426</v>
      </c>
      <c r="E97" s="65" t="str">
        <f t="shared" si="5"/>
        <v>213</v>
      </c>
      <c r="F97" s="66" t="s">
        <v>489</v>
      </c>
      <c r="G97" s="66" t="s">
        <v>475</v>
      </c>
      <c r="H97" s="66" t="s">
        <v>476</v>
      </c>
      <c r="I97" s="66" t="s">
        <v>490</v>
      </c>
      <c r="J97" s="75">
        <v>8</v>
      </c>
    </row>
    <row r="98" s="51" customFormat="1" ht="18.75" customHeight="1" spans="2:10">
      <c r="B98" s="51" t="s">
        <v>245</v>
      </c>
      <c r="D98" s="51" t="s">
        <v>455</v>
      </c>
      <c r="E98" s="65" t="str">
        <f t="shared" si="5"/>
        <v>213</v>
      </c>
      <c r="F98" s="66" t="s">
        <v>462</v>
      </c>
      <c r="G98" s="66" t="s">
        <v>491</v>
      </c>
      <c r="H98" s="66" t="s">
        <v>492</v>
      </c>
      <c r="I98" s="66" t="s">
        <v>493</v>
      </c>
      <c r="J98" s="75">
        <v>76</v>
      </c>
    </row>
    <row r="99" s="51" customFormat="1" ht="18.75" customHeight="1" spans="2:10">
      <c r="B99" s="51" t="s">
        <v>245</v>
      </c>
      <c r="D99" s="51" t="s">
        <v>455</v>
      </c>
      <c r="E99" s="65" t="str">
        <f t="shared" si="5"/>
        <v>213</v>
      </c>
      <c r="F99" s="66" t="s">
        <v>462</v>
      </c>
      <c r="G99" s="66" t="s">
        <v>491</v>
      </c>
      <c r="H99" s="66" t="s">
        <v>494</v>
      </c>
      <c r="I99" s="66" t="s">
        <v>495</v>
      </c>
      <c r="J99" s="75">
        <v>34</v>
      </c>
    </row>
    <row r="100" s="51" customFormat="1" ht="18.75" customHeight="1" spans="2:10">
      <c r="B100" s="51" t="s">
        <v>245</v>
      </c>
      <c r="D100" s="51" t="s">
        <v>426</v>
      </c>
      <c r="E100" s="65" t="str">
        <f t="shared" si="5"/>
        <v>213</v>
      </c>
      <c r="F100" s="66" t="s">
        <v>496</v>
      </c>
      <c r="G100" s="66" t="s">
        <v>475</v>
      </c>
      <c r="H100" s="66" t="s">
        <v>476</v>
      </c>
      <c r="I100" s="66" t="s">
        <v>461</v>
      </c>
      <c r="J100" s="75">
        <v>30</v>
      </c>
    </row>
    <row r="101" s="51" customFormat="1" ht="18.75" customHeight="1" spans="2:10">
      <c r="B101" s="51" t="s">
        <v>245</v>
      </c>
      <c r="D101" s="51" t="s">
        <v>426</v>
      </c>
      <c r="E101" s="65" t="str">
        <f t="shared" si="5"/>
        <v>213</v>
      </c>
      <c r="F101" s="66" t="s">
        <v>497</v>
      </c>
      <c r="G101" s="66" t="s">
        <v>475</v>
      </c>
      <c r="H101" s="66" t="s">
        <v>476</v>
      </c>
      <c r="I101" s="66" t="s">
        <v>461</v>
      </c>
      <c r="J101" s="75">
        <v>50</v>
      </c>
    </row>
    <row r="102" s="51" customFormat="1" ht="18.75" customHeight="1" spans="2:10">
      <c r="B102" s="51" t="s">
        <v>245</v>
      </c>
      <c r="D102" s="51" t="s">
        <v>426</v>
      </c>
      <c r="E102" s="65" t="str">
        <f t="shared" si="5"/>
        <v>213</v>
      </c>
      <c r="F102" s="66" t="s">
        <v>498</v>
      </c>
      <c r="G102" s="66" t="s">
        <v>452</v>
      </c>
      <c r="H102" s="66" t="s">
        <v>453</v>
      </c>
      <c r="I102" s="66" t="s">
        <v>461</v>
      </c>
      <c r="J102" s="75">
        <v>15</v>
      </c>
    </row>
    <row r="103" s="52" customFormat="1" ht="18.75" customHeight="1" spans="5:10">
      <c r="E103" s="68" t="s">
        <v>499</v>
      </c>
      <c r="F103" s="69"/>
      <c r="G103" s="70"/>
      <c r="H103" s="67"/>
      <c r="I103" s="67"/>
      <c r="J103" s="76">
        <f>SUM(J104:J105)</f>
        <v>36515</v>
      </c>
    </row>
    <row r="104" s="51" customFormat="1" ht="18.75" customHeight="1" spans="2:10">
      <c r="B104" s="51" t="s">
        <v>245</v>
      </c>
      <c r="D104" s="51" t="s">
        <v>254</v>
      </c>
      <c r="E104" s="65" t="str">
        <f>MID(F104,2,3)</f>
        <v>214</v>
      </c>
      <c r="F104" s="66" t="s">
        <v>500</v>
      </c>
      <c r="G104" s="66" t="s">
        <v>501</v>
      </c>
      <c r="H104" s="66" t="s">
        <v>502</v>
      </c>
      <c r="I104" s="66" t="s">
        <v>503</v>
      </c>
      <c r="J104" s="75">
        <v>450</v>
      </c>
    </row>
    <row r="105" s="51" customFormat="1" ht="28.5" spans="2:10">
      <c r="B105" s="51" t="s">
        <v>245</v>
      </c>
      <c r="D105" s="51" t="s">
        <v>254</v>
      </c>
      <c r="E105" s="65" t="str">
        <f>MID(F105,2,3)</f>
        <v>214</v>
      </c>
      <c r="F105" s="66" t="s">
        <v>504</v>
      </c>
      <c r="G105" s="66" t="s">
        <v>505</v>
      </c>
      <c r="H105" s="66" t="s">
        <v>506</v>
      </c>
      <c r="I105" s="78" t="s">
        <v>507</v>
      </c>
      <c r="J105" s="75">
        <v>36065</v>
      </c>
    </row>
    <row r="106" s="52" customFormat="1" ht="18.75" customHeight="1" spans="5:10">
      <c r="E106" s="68" t="s">
        <v>508</v>
      </c>
      <c r="F106" s="69"/>
      <c r="G106" s="70"/>
      <c r="H106" s="67"/>
      <c r="I106" s="67"/>
      <c r="J106" s="76">
        <f>SUM(J107:J108)</f>
        <v>430</v>
      </c>
    </row>
    <row r="107" s="51" customFormat="1" ht="18.75" customHeight="1" spans="2:10">
      <c r="B107" s="51" t="s">
        <v>245</v>
      </c>
      <c r="D107" s="51" t="s">
        <v>254</v>
      </c>
      <c r="E107" s="65" t="str">
        <f>MID(F107,2,3)</f>
        <v>216</v>
      </c>
      <c r="F107" s="66" t="s">
        <v>509</v>
      </c>
      <c r="G107" s="66" t="s">
        <v>510</v>
      </c>
      <c r="H107" s="66" t="s">
        <v>511</v>
      </c>
      <c r="I107" s="66" t="s">
        <v>512</v>
      </c>
      <c r="J107" s="75">
        <v>400</v>
      </c>
    </row>
    <row r="108" s="51" customFormat="1" ht="18.75" customHeight="1" spans="2:10">
      <c r="B108" s="51" t="s">
        <v>245</v>
      </c>
      <c r="D108" s="51" t="s">
        <v>254</v>
      </c>
      <c r="E108" s="65" t="str">
        <f>MID(F108,2,3)</f>
        <v>216</v>
      </c>
      <c r="F108" s="66" t="s">
        <v>513</v>
      </c>
      <c r="G108" s="66" t="s">
        <v>514</v>
      </c>
      <c r="H108" s="66" t="s">
        <v>515</v>
      </c>
      <c r="I108" s="66" t="s">
        <v>516</v>
      </c>
      <c r="J108" s="75">
        <v>30</v>
      </c>
    </row>
    <row r="109" s="52" customFormat="1" ht="18.75" customHeight="1" spans="5:10">
      <c r="E109" s="68" t="s">
        <v>517</v>
      </c>
      <c r="F109" s="69"/>
      <c r="G109" s="70"/>
      <c r="H109" s="67"/>
      <c r="I109" s="67"/>
      <c r="J109" s="76">
        <f>SUM(J110:J110)</f>
        <v>200</v>
      </c>
    </row>
    <row r="110" s="51" customFormat="1" ht="28.5" spans="2:10">
      <c r="B110" s="51" t="s">
        <v>245</v>
      </c>
      <c r="D110" s="51" t="s">
        <v>254</v>
      </c>
      <c r="E110" s="65" t="str">
        <f>MID(F110,2,3)</f>
        <v>222</v>
      </c>
      <c r="F110" s="66" t="s">
        <v>518</v>
      </c>
      <c r="G110" s="66" t="s">
        <v>519</v>
      </c>
      <c r="H110" s="66" t="s">
        <v>520</v>
      </c>
      <c r="I110" s="66" t="s">
        <v>316</v>
      </c>
      <c r="J110" s="75">
        <v>200</v>
      </c>
    </row>
    <row r="111" s="52" customFormat="1" ht="18.75" customHeight="1" spans="5:10">
      <c r="E111" s="68" t="s">
        <v>521</v>
      </c>
      <c r="F111" s="69"/>
      <c r="G111" s="70"/>
      <c r="H111" s="67"/>
      <c r="I111" s="67"/>
      <c r="J111" s="76">
        <f>SUM(J112:J114)</f>
        <v>172</v>
      </c>
    </row>
    <row r="112" s="51" customFormat="1" ht="18.75" customHeight="1" spans="2:10">
      <c r="B112" s="51" t="s">
        <v>245</v>
      </c>
      <c r="D112" s="51" t="s">
        <v>426</v>
      </c>
      <c r="E112" s="65" t="str">
        <f>MID(F112,2,3)</f>
        <v>224</v>
      </c>
      <c r="F112" s="66" t="s">
        <v>522</v>
      </c>
      <c r="G112" s="66" t="s">
        <v>523</v>
      </c>
      <c r="H112" s="66" t="s">
        <v>524</v>
      </c>
      <c r="I112" s="66" t="s">
        <v>525</v>
      </c>
      <c r="J112" s="75">
        <v>28</v>
      </c>
    </row>
    <row r="113" s="51" customFormat="1" ht="18.75" customHeight="1" spans="2:10">
      <c r="B113" s="51" t="s">
        <v>245</v>
      </c>
      <c r="D113" s="51" t="s">
        <v>426</v>
      </c>
      <c r="E113" s="65" t="str">
        <f>MID(F113,2,3)</f>
        <v>224</v>
      </c>
      <c r="F113" s="66" t="s">
        <v>526</v>
      </c>
      <c r="G113" s="66" t="s">
        <v>527</v>
      </c>
      <c r="H113" s="66" t="s">
        <v>528</v>
      </c>
      <c r="I113" s="66" t="s">
        <v>529</v>
      </c>
      <c r="J113" s="75">
        <v>95</v>
      </c>
    </row>
    <row r="114" s="51" customFormat="1" ht="18.75" customHeight="1" spans="2:10">
      <c r="B114" s="51" t="s">
        <v>245</v>
      </c>
      <c r="D114" s="51" t="s">
        <v>254</v>
      </c>
      <c r="E114" s="65" t="str">
        <f>MID(F114,2,3)</f>
        <v>224</v>
      </c>
      <c r="F114" s="66" t="s">
        <v>530</v>
      </c>
      <c r="G114" s="66" t="s">
        <v>531</v>
      </c>
      <c r="H114" s="66" t="s">
        <v>532</v>
      </c>
      <c r="I114" s="66" t="s">
        <v>533</v>
      </c>
      <c r="J114" s="75">
        <v>49</v>
      </c>
    </row>
  </sheetData>
  <autoFilter ref="A3:J114">
    <extLst/>
  </autoFilter>
  <mergeCells count="17">
    <mergeCell ref="B1:J1"/>
    <mergeCell ref="I2:J2"/>
    <mergeCell ref="E4:G4"/>
    <mergeCell ref="E5:G5"/>
    <mergeCell ref="E12:G12"/>
    <mergeCell ref="E15:G15"/>
    <mergeCell ref="E40:G40"/>
    <mergeCell ref="E42:G42"/>
    <mergeCell ref="E55:G55"/>
    <mergeCell ref="E64:G64"/>
    <mergeCell ref="E76:G76"/>
    <mergeCell ref="E82:G82"/>
    <mergeCell ref="E84:G84"/>
    <mergeCell ref="E103:G103"/>
    <mergeCell ref="E106:G106"/>
    <mergeCell ref="E109:G109"/>
    <mergeCell ref="E111:G111"/>
  </mergeCells>
  <pageMargins left="0.47244094488189" right="0.31496062992126" top="0.748031496062992" bottom="0.748031496062992" header="0.31496062992126" footer="0.31496062992126"/>
  <pageSetup paperSize="1" scale="85" pageOrder="overThenDown" orientation="landscape"/>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topLeftCell="B1" workbookViewId="0">
      <selection activeCell="G7" sqref="G7"/>
    </sheetView>
  </sheetViews>
  <sheetFormatPr defaultColWidth="8.875" defaultRowHeight="15"/>
  <cols>
    <col min="1" max="1" width="8.875" style="22" hidden="1" customWidth="1"/>
    <col min="2" max="2" width="11.125" style="23" customWidth="1"/>
    <col min="3" max="3" width="38.75" style="24" customWidth="1"/>
    <col min="4" max="4" width="14.25" style="22" hidden="1" customWidth="1"/>
    <col min="5" max="5" width="17.125" style="22" hidden="1" customWidth="1"/>
    <col min="6" max="6" width="16.25" style="22" customWidth="1"/>
    <col min="7" max="7" width="53.375" style="22" customWidth="1"/>
    <col min="8" max="8" width="17.125" style="24" hidden="1" customWidth="1"/>
    <col min="9" max="10" width="11.375" style="20" hidden="1" customWidth="1"/>
    <col min="11" max="13" width="8.375" style="20" hidden="1" customWidth="1"/>
    <col min="14" max="14" width="11.25" style="20" customWidth="1"/>
    <col min="15" max="16384" width="8.875" style="24"/>
  </cols>
  <sheetData>
    <row r="1" ht="50.25" customHeight="1" spans="2:14">
      <c r="B1" s="25" t="s">
        <v>534</v>
      </c>
      <c r="C1" s="25"/>
      <c r="D1" s="25"/>
      <c r="E1" s="25"/>
      <c r="F1" s="25"/>
      <c r="G1" s="25"/>
      <c r="H1" s="25"/>
      <c r="I1" s="25"/>
      <c r="J1" s="25"/>
      <c r="K1" s="25"/>
      <c r="L1" s="25"/>
      <c r="M1" s="25"/>
      <c r="N1" s="25"/>
    </row>
    <row r="2" customHeight="1" spans="2:14">
      <c r="B2" s="26"/>
      <c r="C2" s="27"/>
      <c r="D2" s="28"/>
      <c r="E2" s="28"/>
      <c r="F2" s="28"/>
      <c r="G2" s="28"/>
      <c r="H2" s="27"/>
      <c r="I2" s="46"/>
      <c r="J2" s="46"/>
      <c r="K2" s="46"/>
      <c r="L2" s="46"/>
      <c r="M2" s="46"/>
      <c r="N2" s="47" t="s">
        <v>101</v>
      </c>
    </row>
    <row r="3" ht="41.25" customHeight="1" spans="1:14">
      <c r="A3" s="29" t="s">
        <v>234</v>
      </c>
      <c r="B3" s="30" t="s">
        <v>238</v>
      </c>
      <c r="C3" s="30" t="s">
        <v>239</v>
      </c>
      <c r="D3" s="30" t="s">
        <v>236</v>
      </c>
      <c r="E3" s="30" t="s">
        <v>237</v>
      </c>
      <c r="F3" s="30" t="s">
        <v>240</v>
      </c>
      <c r="G3" s="30" t="s">
        <v>241</v>
      </c>
      <c r="H3" s="30" t="s">
        <v>535</v>
      </c>
      <c r="I3" s="30" t="s">
        <v>73</v>
      </c>
      <c r="J3" s="30" t="s">
        <v>536</v>
      </c>
      <c r="K3" s="30" t="s">
        <v>537</v>
      </c>
      <c r="L3" s="30" t="s">
        <v>538</v>
      </c>
      <c r="M3" s="30" t="s">
        <v>539</v>
      </c>
      <c r="N3" s="30" t="s">
        <v>540</v>
      </c>
    </row>
    <row r="4" s="19" customFormat="1" ht="24.75" customHeight="1" spans="1:14">
      <c r="A4" s="31"/>
      <c r="B4" s="32" t="s">
        <v>243</v>
      </c>
      <c r="C4" s="33"/>
      <c r="D4" s="33"/>
      <c r="E4" s="33"/>
      <c r="F4" s="34"/>
      <c r="G4" s="35"/>
      <c r="H4" s="35"/>
      <c r="I4" s="35"/>
      <c r="J4" s="35"/>
      <c r="K4" s="35"/>
      <c r="L4" s="35"/>
      <c r="M4" s="35"/>
      <c r="N4" s="48">
        <f>+N5+N8</f>
        <v>537</v>
      </c>
    </row>
    <row r="5" s="19" customFormat="1" ht="21.75" customHeight="1" spans="1:14">
      <c r="A5" s="31"/>
      <c r="B5" s="36" t="s">
        <v>541</v>
      </c>
      <c r="C5" s="37"/>
      <c r="D5" s="37"/>
      <c r="E5" s="37"/>
      <c r="F5" s="38"/>
      <c r="G5" s="35"/>
      <c r="H5" s="39"/>
      <c r="I5" s="39"/>
      <c r="J5" s="39"/>
      <c r="K5" s="39"/>
      <c r="L5" s="39"/>
      <c r="M5" s="39"/>
      <c r="N5" s="49">
        <f>SUM(N6:N7)</f>
        <v>129</v>
      </c>
    </row>
    <row r="6" s="20" customFormat="1" ht="18.75" customHeight="1" spans="2:14">
      <c r="B6" s="40" t="str">
        <f>MID(C6,2,3)</f>
        <v>208</v>
      </c>
      <c r="C6" s="41" t="s">
        <v>542</v>
      </c>
      <c r="D6" s="41"/>
      <c r="E6" s="41" t="s">
        <v>455</v>
      </c>
      <c r="F6" s="41" t="s">
        <v>543</v>
      </c>
      <c r="G6" s="41" t="s">
        <v>544</v>
      </c>
      <c r="H6" s="41" t="s">
        <v>545</v>
      </c>
      <c r="I6" s="41">
        <v>47530000</v>
      </c>
      <c r="J6" s="41">
        <v>47530000</v>
      </c>
      <c r="K6" s="41">
        <v>0</v>
      </c>
      <c r="L6" s="41">
        <v>0</v>
      </c>
      <c r="M6" s="41"/>
      <c r="N6" s="41">
        <v>107</v>
      </c>
    </row>
    <row r="7" s="20" customFormat="1" ht="18.75" customHeight="1" spans="2:14">
      <c r="B7" s="40" t="str">
        <f>MID(C7,2,3)</f>
        <v>208</v>
      </c>
      <c r="C7" s="41" t="s">
        <v>546</v>
      </c>
      <c r="D7" s="41"/>
      <c r="E7" s="41" t="s">
        <v>455</v>
      </c>
      <c r="F7" s="41" t="s">
        <v>543</v>
      </c>
      <c r="G7" s="41" t="s">
        <v>544</v>
      </c>
      <c r="H7" s="41" t="s">
        <v>545</v>
      </c>
      <c r="I7" s="41">
        <v>132707000</v>
      </c>
      <c r="J7" s="41">
        <v>132707000</v>
      </c>
      <c r="K7" s="41">
        <v>0</v>
      </c>
      <c r="L7" s="41">
        <v>0</v>
      </c>
      <c r="M7" s="41"/>
      <c r="N7" s="41">
        <v>22</v>
      </c>
    </row>
    <row r="8" s="21" customFormat="1" ht="18.75" customHeight="1" spans="2:14">
      <c r="B8" s="42" t="s">
        <v>547</v>
      </c>
      <c r="C8" s="43"/>
      <c r="D8" s="43"/>
      <c r="E8" s="43"/>
      <c r="F8" s="44"/>
      <c r="G8" s="45"/>
      <c r="H8" s="45"/>
      <c r="I8" s="45"/>
      <c r="J8" s="45"/>
      <c r="K8" s="45"/>
      <c r="L8" s="45"/>
      <c r="M8" s="45"/>
      <c r="N8" s="45">
        <f>SUM(N9:N12)</f>
        <v>408</v>
      </c>
    </row>
    <row r="9" s="20" customFormat="1" ht="18.75" customHeight="1" spans="2:14">
      <c r="B9" s="40" t="str">
        <f t="shared" ref="B9:B12" si="0">MID(C9,2,3)</f>
        <v>229</v>
      </c>
      <c r="C9" s="41" t="s">
        <v>548</v>
      </c>
      <c r="D9" s="41"/>
      <c r="E9" s="41" t="s">
        <v>360</v>
      </c>
      <c r="F9" s="41" t="s">
        <v>549</v>
      </c>
      <c r="G9" s="41" t="s">
        <v>550</v>
      </c>
      <c r="H9" s="41" t="s">
        <v>545</v>
      </c>
      <c r="I9" s="41">
        <v>83440000</v>
      </c>
      <c r="J9" s="41">
        <v>83440000</v>
      </c>
      <c r="K9" s="41">
        <v>0</v>
      </c>
      <c r="L9" s="41">
        <v>0</v>
      </c>
      <c r="M9" s="41"/>
      <c r="N9" s="41">
        <v>223</v>
      </c>
    </row>
    <row r="10" s="20" customFormat="1" ht="18.75" customHeight="1" spans="2:14">
      <c r="B10" s="40" t="str">
        <f t="shared" si="0"/>
        <v>229</v>
      </c>
      <c r="C10" s="41" t="s">
        <v>551</v>
      </c>
      <c r="D10" s="41"/>
      <c r="E10" s="41" t="s">
        <v>360</v>
      </c>
      <c r="F10" s="41" t="s">
        <v>552</v>
      </c>
      <c r="G10" s="41" t="s">
        <v>553</v>
      </c>
      <c r="H10" s="41" t="s">
        <v>545</v>
      </c>
      <c r="I10" s="41">
        <v>43924500</v>
      </c>
      <c r="J10" s="41">
        <v>43924500</v>
      </c>
      <c r="K10" s="41">
        <v>0</v>
      </c>
      <c r="L10" s="41">
        <v>0</v>
      </c>
      <c r="M10" s="41"/>
      <c r="N10" s="41">
        <v>26</v>
      </c>
    </row>
    <row r="11" s="20" customFormat="1" ht="18.75" customHeight="1" spans="2:14">
      <c r="B11" s="40" t="str">
        <f t="shared" si="0"/>
        <v>229</v>
      </c>
      <c r="C11" s="41" t="s">
        <v>548</v>
      </c>
      <c r="D11" s="41"/>
      <c r="E11" s="41" t="s">
        <v>360</v>
      </c>
      <c r="F11" s="41" t="s">
        <v>549</v>
      </c>
      <c r="G11" s="41" t="s">
        <v>554</v>
      </c>
      <c r="H11" s="41" t="s">
        <v>545</v>
      </c>
      <c r="I11" s="41">
        <v>185010000</v>
      </c>
      <c r="J11" s="41">
        <v>0</v>
      </c>
      <c r="K11" s="41">
        <v>185010000</v>
      </c>
      <c r="L11" s="41">
        <v>0</v>
      </c>
      <c r="M11" s="41"/>
      <c r="N11" s="41">
        <v>69</v>
      </c>
    </row>
    <row r="12" s="20" customFormat="1" ht="18.75" customHeight="1" spans="2:14">
      <c r="B12" s="40" t="str">
        <f t="shared" si="0"/>
        <v>229</v>
      </c>
      <c r="C12" s="41" t="s">
        <v>555</v>
      </c>
      <c r="D12" s="41"/>
      <c r="E12" s="41" t="s">
        <v>444</v>
      </c>
      <c r="F12" s="41" t="s">
        <v>556</v>
      </c>
      <c r="G12" s="41" t="s">
        <v>557</v>
      </c>
      <c r="H12" s="41" t="s">
        <v>545</v>
      </c>
      <c r="I12" s="41">
        <v>10890000</v>
      </c>
      <c r="J12" s="41">
        <v>10890000</v>
      </c>
      <c r="K12" s="41">
        <v>0</v>
      </c>
      <c r="L12" s="41">
        <v>0</v>
      </c>
      <c r="M12" s="41"/>
      <c r="N12" s="41">
        <v>90</v>
      </c>
    </row>
  </sheetData>
  <autoFilter ref="A3:N12">
    <extLst/>
  </autoFilter>
  <mergeCells count="4">
    <mergeCell ref="B1:N1"/>
    <mergeCell ref="B4:F4"/>
    <mergeCell ref="B5:F5"/>
    <mergeCell ref="B8:F8"/>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10</vt:i4>
      </vt:variant>
    </vt:vector>
  </HeadingPairs>
  <TitlesOfParts>
    <vt:vector size="10" baseType="lpstr">
      <vt:lpstr>一般公共预算支出调整</vt:lpstr>
      <vt:lpstr>一般公共预算支出平衡</vt:lpstr>
      <vt:lpstr>政府性基金支出调整</vt:lpstr>
      <vt:lpstr>政府基金支出平衡</vt:lpstr>
      <vt:lpstr>2022年债券争取情况表</vt:lpstr>
      <vt:lpstr>一般债券安排情况表</vt:lpstr>
      <vt:lpstr>专项债券情况</vt:lpstr>
      <vt:lpstr>2021提前下达转移支付</vt:lpstr>
      <vt:lpstr>提前下达政府性基金转移支付</vt:lpstr>
      <vt:lpstr>债务限额表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大冰子</cp:lastModifiedBy>
  <dcterms:created xsi:type="dcterms:W3CDTF">2020-10-12T16:06:00Z</dcterms:created>
  <cp:lastPrinted>2022-09-27T08:56:00Z</cp:lastPrinted>
  <dcterms:modified xsi:type="dcterms:W3CDTF">2022-10-26T01:22:22Z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A7F5E4B57E224CFF938BEA53020AC05D</vt:lpwstr>
  </property>
  <property fmtid="{D5CDD505-2E9C-101B-9397-08002B2CF9AE}" pid="3" name="KSOProductBuildVer">
    <vt:lpwstr>2052-11.1.0.11194</vt:lpwstr>
  </property>
</Properties>
</file>