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98" firstSheet="5" activeTab="12"/>
  </bookViews>
  <sheets>
    <sheet name="Define" sheetId="1" state="hidden" r:id="rId1"/>
    <sheet name="图表" sheetId="2" r:id="rId2"/>
    <sheet name="全市大口径" sheetId="3" r:id="rId3"/>
    <sheet name="一般公共预算收入" sheetId="4" r:id="rId4"/>
    <sheet name="一般公共预算支出" sheetId="5" r:id="rId5"/>
    <sheet name="全市政府基金收入" sheetId="6" r:id="rId6"/>
    <sheet name="全市政府基金支出" sheetId="7" r:id="rId7"/>
    <sheet name="全市社保基金" sheetId="8" r:id="rId8"/>
    <sheet name="本级收入" sheetId="9" r:id="rId9"/>
    <sheet name="本级支出" sheetId="10" r:id="rId10"/>
    <sheet name="市级基金收入" sheetId="11" r:id="rId11"/>
    <sheet name="本级社保基金" sheetId="12" r:id="rId12"/>
    <sheet name="债务限额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_13P">#REF!</definedName>
    <definedName name="_4P">#REF!</definedName>
    <definedName name="_Order1" hidden="1">255</definedName>
    <definedName name="A1_">#REF!</definedName>
    <definedName name="A2_">#REF!</definedName>
    <definedName name="aa">"b2:f14"</definedName>
    <definedName name="DATABASE" localSheetId="8" hidden="1">'本级收入'!$A$4:$F$29</definedName>
    <definedName name="DATABASE" localSheetId="9" hidden="1">'本级支出'!$A$4:$F$25</definedName>
    <definedName name="DATABASE" localSheetId="2" hidden="1">'全市大口径'!$A$4:$F$32</definedName>
    <definedName name="DATABASE" localSheetId="3" hidden="1">'一般公共预算收入'!$A$4:$F$31</definedName>
    <definedName name="DATABASE" localSheetId="4" hidden="1">'一般公共预算支出'!$A$4:$F$25</definedName>
    <definedName name="MCH">#REF!</definedName>
    <definedName name="_xlnm.Print_Area" localSheetId="8">'本级收入'!$A$1:$F$30</definedName>
    <definedName name="_xlnm.Print_Area" localSheetId="9">'本级支出'!$A$1:$F$25</definedName>
    <definedName name="_xlnm.Print_Area" localSheetId="2">'全市大口径'!$A$5:$F$32</definedName>
    <definedName name="_xlnm.Print_Area" localSheetId="7">'全市社保基金'!$A$1:$F$20</definedName>
    <definedName name="_xlnm.Print_Area" localSheetId="5">'全市政府基金收入'!$A$1:$F$19</definedName>
    <definedName name="_xlnm.Print_Area" localSheetId="6">'全市政府基金支出'!$A$1:$F$32</definedName>
    <definedName name="_xlnm.Print_Area" localSheetId="10">'市级基金收入'!$A$1:$F$43</definedName>
    <definedName name="_xlnm.Print_Area" localSheetId="1">'图表'!$A$1:$I$72</definedName>
    <definedName name="_xlnm.Print_Area" localSheetId="3">'一般公共预算收入'!$A$1:$F$29</definedName>
    <definedName name="_xlnm.Print_Area" localSheetId="4">'一般公共预算支出'!$A$5:$F$25</definedName>
    <definedName name="_xlnm.Print_Titles" localSheetId="8">'本级收入'!$1:$4</definedName>
    <definedName name="_xlnm.Print_Titles" localSheetId="9">'本级支出'!$1:$4</definedName>
    <definedName name="_xlnm.Print_Titles" localSheetId="2">'全市大口径'!$1:$4</definedName>
    <definedName name="_xlnm.Print_Titles" localSheetId="3">'一般公共预算收入'!$1:$4</definedName>
    <definedName name="_xlnm.Print_Titles" localSheetId="4">'一般公共预算支出'!$1:$4</definedName>
    <definedName name="RS">#REF!</definedName>
    <definedName name="TILE13">#REF!</definedName>
    <definedName name="TILE4">#REF!</definedName>
    <definedName name="表1">'[4]月报'!$A$5:$C$147</definedName>
    <definedName name="工资">'[3]月报'!$A$5:$C$147</definedName>
    <definedName name="两税比重22">#REF!</definedName>
    <definedName name="月报">'[2]月报'!$A$5:$C$147</definedName>
    <definedName name="月报1">'[2]月报'!$A$5:$C$147</definedName>
  </definedNames>
  <calcPr fullCalcOnLoad="1"/>
</workbook>
</file>

<file path=xl/sharedStrings.xml><?xml version="1.0" encoding="utf-8"?>
<sst xmlns="http://schemas.openxmlformats.org/spreadsheetml/2006/main" count="400" uniqueCount="172">
  <si>
    <t>ERRANGE_O=</t>
  </si>
  <si>
    <t>B7:F26</t>
  </si>
  <si>
    <t>ERLINESTART_O=</t>
  </si>
  <si>
    <t>ERCOLUMNSTART_O=</t>
  </si>
  <si>
    <t>ERLINEEND_O=</t>
  </si>
  <si>
    <t>ERCOLUMNEND_O=</t>
  </si>
  <si>
    <t>大口径收入结构图</t>
  </si>
  <si>
    <t>增值税</t>
  </si>
  <si>
    <t>消费税</t>
  </si>
  <si>
    <t>营业税</t>
  </si>
  <si>
    <t>企业所得税</t>
  </si>
  <si>
    <t>个人所得税</t>
  </si>
  <si>
    <t>契税等9项地方税种</t>
  </si>
  <si>
    <t xml:space="preserve">非税收入 </t>
  </si>
  <si>
    <t>2014年全市公共财政重点支出情况</t>
  </si>
  <si>
    <t>项目</t>
  </si>
  <si>
    <t>支出</t>
  </si>
  <si>
    <t>教育</t>
  </si>
  <si>
    <t>科学技术</t>
  </si>
  <si>
    <t>文化体育与传媒</t>
  </si>
  <si>
    <t>社会保障和就业</t>
  </si>
  <si>
    <t>医疗卫生</t>
  </si>
  <si>
    <t>节能环保</t>
  </si>
  <si>
    <t>城乡社区事务</t>
  </si>
  <si>
    <t>农林水事务</t>
  </si>
  <si>
    <t>交通运输</t>
  </si>
  <si>
    <t>住房保障支出</t>
  </si>
  <si>
    <t>2010年-2014年财政收支情况统计图</t>
  </si>
  <si>
    <t>公共财政收入</t>
  </si>
  <si>
    <t>大口径财政收入</t>
  </si>
  <si>
    <t>财政支出</t>
  </si>
  <si>
    <t>2015年全市大口径财政收入执行情况表</t>
  </si>
  <si>
    <t>单位：万元</t>
  </si>
  <si>
    <t>项　　　　目</t>
  </si>
  <si>
    <t>预算数</t>
  </si>
  <si>
    <t>执行数</t>
  </si>
  <si>
    <t>占预算的%</t>
  </si>
  <si>
    <t>上年执行数</t>
  </si>
  <si>
    <t>增长%</t>
  </si>
  <si>
    <t>大口径财政收入合计</t>
  </si>
  <si>
    <t>税收收入</t>
  </si>
  <si>
    <t>企业所得税退税</t>
  </si>
  <si>
    <t>资源税</t>
  </si>
  <si>
    <t>固定资产投资方向调节税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</si>
  <si>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</si>
  <si>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</si>
  <si>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</si>
  <si>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</si>
  <si>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</si>
  <si>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</si>
  <si>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</si>
  <si>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</si>
  <si>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其他税收</t>
  </si>
  <si>
    <t>非税收入</t>
  </si>
  <si>
    <t>专项收入</t>
  </si>
  <si>
    <t>行政事业性收费收入</t>
  </si>
  <si>
    <t>罚没收入</t>
  </si>
  <si>
    <t>国有资本经营收入</t>
  </si>
  <si>
    <t>国有资源有偿使用收入</t>
  </si>
  <si>
    <t>其他收入</t>
  </si>
  <si>
    <t>贷款转贷回收本金收入</t>
  </si>
  <si>
    <t>政府性基金收入</t>
  </si>
  <si>
    <t>2015年全市一般公共预算收入执行情况表</t>
  </si>
  <si>
    <t>一般公共预算收入合计</t>
  </si>
  <si>
    <t>税收收入小计</t>
  </si>
  <si>
    <t>非税收入小计</t>
  </si>
  <si>
    <t>国有资源（资产）有偿使用收入</t>
  </si>
  <si>
    <t>2015年全市一般公共预算支出执行情况表</t>
  </si>
  <si>
    <t>变动预算数</t>
  </si>
  <si>
    <t>决算数</t>
  </si>
  <si>
    <t>调整数</t>
  </si>
  <si>
    <t>一般公共预算支出</t>
  </si>
  <si>
    <t>公共财政预算支出</t>
  </si>
  <si>
    <t>一般公共服务</t>
  </si>
  <si>
    <t>外交</t>
  </si>
  <si>
    <t>国防</t>
  </si>
  <si>
    <t>公共安全</t>
  </si>
  <si>
    <t>资源勘探电力信息等事务</t>
  </si>
  <si>
    <t>商业服务业等事务</t>
  </si>
  <si>
    <t>国土资源气象等事务</t>
  </si>
  <si>
    <t>粮油物资储备等管理事务</t>
  </si>
  <si>
    <t>其他支出</t>
  </si>
  <si>
    <t>债务还本付息支出</t>
  </si>
  <si>
    <t xml:space="preserve">   债务还本支出</t>
  </si>
  <si>
    <t>2015年全市政府性基金收入执行情况表</t>
  </si>
  <si>
    <t>政府性基金收入合计</t>
  </si>
  <si>
    <t>新型墙体材料专项基金收入</t>
  </si>
  <si>
    <t>地方教育附加收入</t>
  </si>
  <si>
    <t>育林基金收入</t>
  </si>
  <si>
    <t>地方水利建设基金收入</t>
  </si>
  <si>
    <t>残疾人就业保障金收入</t>
  </si>
  <si>
    <t>政府住房基金收入</t>
  </si>
  <si>
    <t>城市公用事业附加收入</t>
  </si>
  <si>
    <t>国有土地收益基金收入</t>
  </si>
  <si>
    <t>农业土地开发资金收入</t>
  </si>
  <si>
    <t>国有土地使用权出让收入</t>
  </si>
  <si>
    <t>城市基础设施配套费收入</t>
  </si>
  <si>
    <t>水土保持补偿费收入</t>
  </si>
  <si>
    <t>污水处理费收入</t>
  </si>
  <si>
    <t>其他政府性基金收入</t>
  </si>
  <si>
    <t>2015年全市政府性基金支出执行情况表</t>
  </si>
  <si>
    <t>政府性基金支出合计</t>
  </si>
  <si>
    <t xml:space="preserve">    地方教育附加安排的支出</t>
  </si>
  <si>
    <t xml:space="preserve">    文化事业建设费安排的支出</t>
  </si>
  <si>
    <t xml:space="preserve">    大中型水库移民后期扶持基金支出</t>
  </si>
  <si>
    <t xml:space="preserve">    小型水库移民扶助基金支出</t>
  </si>
  <si>
    <t xml:space="preserve">    残疾人就业保障金支出</t>
  </si>
  <si>
    <t xml:space="preserve">    政府住房基金支出</t>
  </si>
  <si>
    <t xml:space="preserve">    国有土地使用权出让收入支出</t>
  </si>
  <si>
    <t xml:space="preserve">    城市公用事业附加安排的支出</t>
  </si>
  <si>
    <t xml:space="preserve">    国有土地收益基金支出</t>
  </si>
  <si>
    <t xml:space="preserve">    农业土地开发资金支出</t>
  </si>
  <si>
    <t xml:space="preserve">    新增建设用地有偿使用费支出</t>
  </si>
  <si>
    <t xml:space="preserve">    城市基础设施配套费安排的支出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</si>
  <si>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污水处理费安排的支出</t>
    </r>
  </si>
  <si>
    <t xml:space="preserve">    育林基金支出</t>
  </si>
  <si>
    <t xml:space="preserve">    森林植被恢复费安排的支出</t>
  </si>
  <si>
    <t xml:space="preserve">    中央水利建设基金支出</t>
  </si>
  <si>
    <t xml:space="preserve">    地方水利建设基金支出</t>
  </si>
  <si>
    <t xml:space="preserve">    大中型水库库区基金支出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</si>
  <si>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国家重大水利工程建设支出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</si>
  <si>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水土保持补偿费安排的支出</t>
    </r>
  </si>
  <si>
    <t xml:space="preserve">    民航发展基金支出</t>
  </si>
  <si>
    <t xml:space="preserve">    散装水泥专项资金支出</t>
  </si>
  <si>
    <t xml:space="preserve">    新型墙体材料专项基金支出</t>
  </si>
  <si>
    <t xml:space="preserve">    旅游发展基金支出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</si>
  <si>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彩票发行机构业务费</t>
    </r>
  </si>
  <si>
    <t xml:space="preserve">    彩票公益金安排的支出</t>
  </si>
  <si>
    <t xml:space="preserve">    其他政府性基金支出</t>
  </si>
  <si>
    <t>2015年全市社会保险基金收支情况表</t>
  </si>
  <si>
    <t>项目及名称</t>
  </si>
  <si>
    <t>2014年执行数</t>
  </si>
  <si>
    <t>一、社保基金收入合计</t>
  </si>
  <si>
    <t>1.企业职工基本养老保险基金</t>
  </si>
  <si>
    <t>2.失业保险基金</t>
  </si>
  <si>
    <t>3.城镇职工医疗基本保险基金</t>
  </si>
  <si>
    <t>4.工伤保险基金</t>
  </si>
  <si>
    <t>5.生育保险基金</t>
  </si>
  <si>
    <t>6.城乡居民基本养老保险基金</t>
  </si>
  <si>
    <t>7.居民基本医疗保险基金</t>
  </si>
  <si>
    <t>二、社保基金支出合计</t>
  </si>
  <si>
    <t>2015年市级一般公共预算收入执行情况表</t>
  </si>
  <si>
    <t>2015年市级一般公共预算支出执行情况表</t>
  </si>
  <si>
    <t>结转</t>
  </si>
  <si>
    <t>一般公共预算支出合计</t>
  </si>
  <si>
    <t>2015年市级政府性基金执行情况表</t>
  </si>
  <si>
    <t xml:space="preserve">    新增建设用地土地有偿使用费安排的支出</t>
  </si>
  <si>
    <t>2015年市级社会保险基金收支情况表</t>
  </si>
  <si>
    <t>2015年预算数</t>
  </si>
  <si>
    <t>2015年完成数</t>
  </si>
  <si>
    <t>2015年全市政府债务限额表</t>
  </si>
  <si>
    <t>地  区</t>
  </si>
  <si>
    <t>2014年底政府债务余额</t>
  </si>
  <si>
    <t>2015年新增限额</t>
  </si>
  <si>
    <t>2015年政府债务限额</t>
  </si>
  <si>
    <t>小计</t>
  </si>
  <si>
    <t>一般债券</t>
  </si>
  <si>
    <t>专项债券</t>
  </si>
  <si>
    <t>棚户区改造</t>
  </si>
  <si>
    <t>易地扶贫搬迁</t>
  </si>
  <si>
    <t>一般债务</t>
  </si>
  <si>
    <t>专项债务</t>
  </si>
  <si>
    <t>合计</t>
  </si>
  <si>
    <t>张掖市</t>
  </si>
  <si>
    <t>市级</t>
  </si>
  <si>
    <t>县区小计</t>
  </si>
  <si>
    <t>甘州区</t>
  </si>
  <si>
    <t>肃南县</t>
  </si>
  <si>
    <t>民乐县</t>
  </si>
  <si>
    <t>临泽县</t>
  </si>
  <si>
    <t>高台县</t>
  </si>
  <si>
    <t>山丹县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</si>
</sst>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0.00_);[Red]\(0.00\)"/>
    <numFmt numFmtId="180" formatCode="0.00_ "/>
    <numFmt numFmtId="181" formatCode="0_);[Red]\(0\)"/>
    <numFmt numFmtId="182" formatCode="0.0_);[Red]\(0.0\)"/>
    <numFmt numFmtId="183" formatCode="0;_頀"/>
    <numFmt numFmtId="184" formatCode="0;_"/>
    <numFmt numFmtId="185" formatCode="0_ "/>
  </numFmts>
  <fonts count="46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b/>
      <sz val="20"/>
      <name val="黑体"/>
      <family val="0"/>
    </font>
    <font>
      <sz val="18"/>
      <name val="黑体"/>
      <family val="0"/>
    </font>
    <font>
      <sz val="10"/>
      <name val="Times New Roman"/>
      <family val="1"/>
    </font>
    <font>
      <sz val="10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name val="??ì?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0"/>
      <name val="MS Sans Serif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Times New Roman"/>
      <family val="1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sz val="12"/>
      <name val="Courier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Times New Roman"/>
      <family val="1"/>
    </font>
    <font>
      <b/>
      <sz val="11"/>
      <color indexed="52"/>
      <name val="宋体"/>
      <family val="0"/>
    </font>
    <font>
      <sz val="7"/>
      <name val="Small Fonts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4.75"/>
      <color indexed="8"/>
      <name val="黑体"/>
      <family val="0"/>
    </font>
    <font>
      <sz val="8.75"/>
      <color indexed="8"/>
      <name val="宋体"/>
      <family val="0"/>
    </font>
    <font>
      <sz val="9"/>
      <color indexed="8"/>
      <name val="宋体"/>
      <family val="0"/>
    </font>
    <font>
      <sz val="15"/>
      <color indexed="8"/>
      <name val="黑体"/>
      <family val="0"/>
    </font>
    <font>
      <sz val="9.25"/>
      <color indexed="8"/>
      <name val="宋体"/>
      <family val="0"/>
    </font>
    <font>
      <sz val="16"/>
      <color indexed="8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0" fillId="0" borderId="0" applyFont="0" applyFill="0" applyBorder="0" applyAlignment="0" applyProtection="0"/>
    <xf numFmtId="4" fontId="2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0" borderId="0">
      <alignment/>
      <protection/>
    </xf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" fontId="21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0" borderId="0">
      <alignment/>
      <protection/>
    </xf>
    <xf numFmtId="178" fontId="29" fillId="0" borderId="0" applyFont="0" applyFill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6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8" borderId="0" applyNumberFormat="0" applyBorder="0" applyAlignment="0" applyProtection="0"/>
    <xf numFmtId="37" fontId="37" fillId="0" borderId="0">
      <alignment/>
      <protection/>
    </xf>
    <xf numFmtId="0" fontId="17" fillId="0" borderId="1" applyNumberFormat="0" applyFill="0" applyAlignment="0" applyProtection="0"/>
    <xf numFmtId="4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3" applyNumberFormat="0" applyFill="0" applyAlignment="0" applyProtection="0"/>
    <xf numFmtId="42" fontId="0" fillId="0" borderId="0" applyFont="0" applyFill="0" applyBorder="0" applyAlignment="0" applyProtection="0"/>
    <xf numFmtId="0" fontId="16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6" fillId="7" borderId="0" applyNumberFormat="0" applyBorder="0" applyAlignment="0" applyProtection="0"/>
    <xf numFmtId="0" fontId="23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3" fillId="11" borderId="0" applyNumberFormat="0" applyBorder="0" applyAlignment="0" applyProtection="0"/>
    <xf numFmtId="44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36" fillId="12" borderId="5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6" fillId="9" borderId="0" applyNumberFormat="0" applyBorder="0" applyAlignment="0" applyProtection="0"/>
    <xf numFmtId="0" fontId="13" fillId="13" borderId="0" applyNumberFormat="0" applyBorder="0" applyAlignment="0" applyProtection="0"/>
    <xf numFmtId="0" fontId="11" fillId="0" borderId="0">
      <alignment/>
      <protection/>
    </xf>
    <xf numFmtId="0" fontId="16" fillId="14" borderId="0" applyNumberFormat="0" applyBorder="0" applyAlignment="0" applyProtection="0"/>
    <xf numFmtId="0" fontId="20" fillId="3" borderId="5" applyNumberFormat="0" applyAlignment="0" applyProtection="0"/>
    <xf numFmtId="0" fontId="31" fillId="12" borderId="6" applyNumberFormat="0" applyAlignment="0" applyProtection="0"/>
    <xf numFmtId="0" fontId="19" fillId="15" borderId="7" applyNumberFormat="0" applyAlignment="0" applyProtection="0"/>
    <xf numFmtId="0" fontId="18" fillId="0" borderId="8" applyNumberFormat="0" applyFill="0" applyAlignment="0" applyProtection="0"/>
    <xf numFmtId="0" fontId="16" fillId="16" borderId="0" applyNumberFormat="0" applyBorder="0" applyAlignment="0" applyProtection="0"/>
    <xf numFmtId="0" fontId="16" fillId="13" borderId="0" applyNumberFormat="0" applyBorder="0" applyAlignment="0" applyProtection="0"/>
    <xf numFmtId="0" fontId="0" fillId="17" borderId="9" applyNumberFormat="0" applyFont="0" applyAlignment="0" applyProtection="0"/>
    <xf numFmtId="0" fontId="28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33" fillId="19" borderId="0" applyNumberFormat="0" applyBorder="0" applyAlignment="0" applyProtection="0"/>
    <xf numFmtId="0" fontId="15" fillId="0" borderId="0">
      <alignment/>
      <protection/>
    </xf>
    <xf numFmtId="0" fontId="13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6" fillId="21" borderId="0" applyNumberFormat="0" applyBorder="0" applyAlignment="0" applyProtection="0"/>
    <xf numFmtId="0" fontId="13" fillId="5" borderId="0" applyNumberFormat="0" applyBorder="0" applyAlignment="0" applyProtection="0"/>
    <xf numFmtId="0" fontId="21" fillId="0" borderId="0">
      <alignment/>
      <protection/>
    </xf>
    <xf numFmtId="0" fontId="16" fillId="22" borderId="0" applyNumberFormat="0" applyBorder="0" applyAlignment="0" applyProtection="0"/>
    <xf numFmtId="0" fontId="13" fillId="22" borderId="0" applyNumberFormat="0" applyBorder="0" applyAlignment="0" applyProtection="0"/>
    <xf numFmtId="0" fontId="16" fillId="23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79" fontId="1" fillId="0" borderId="10" xfId="0" applyNumberFormat="1" applyFont="1" applyBorder="1" applyAlignment="1">
      <alignment horizontal="right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81" fontId="5" fillId="0" borderId="10" xfId="0" applyNumberFormat="1" applyFont="1" applyBorder="1" applyAlignment="1">
      <alignment horizontal="right" vertical="center" wrapText="1"/>
    </xf>
    <xf numFmtId="180" fontId="0" fillId="0" borderId="0" xfId="0" applyNumberFormat="1" applyAlignment="1">
      <alignment vertical="center"/>
    </xf>
    <xf numFmtId="180" fontId="6" fillId="0" borderId="10" xfId="0" applyNumberFormat="1" applyFont="1" applyBorder="1" applyAlignment="1">
      <alignment vertical="center"/>
    </xf>
    <xf numFmtId="182" fontId="0" fillId="24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21">
      <alignment/>
      <protection/>
    </xf>
    <xf numFmtId="0" fontId="7" fillId="0" borderId="0" xfId="21" applyFont="1" applyAlignment="1">
      <alignment horizontal="center"/>
      <protection/>
    </xf>
    <xf numFmtId="0" fontId="7" fillId="0" borderId="0" xfId="21" applyFont="1" applyAlignment="1">
      <alignment horizontal="center" vertical="center"/>
      <protection/>
    </xf>
    <xf numFmtId="0" fontId="0" fillId="0" borderId="11" xfId="21" applyBorder="1" applyAlignment="1">
      <alignment horizontal="center"/>
      <protection/>
    </xf>
    <xf numFmtId="0" fontId="0" fillId="0" borderId="11" xfId="2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179" fontId="4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right" vertical="center"/>
    </xf>
    <xf numFmtId="179" fontId="0" fillId="0" borderId="10" xfId="0" applyNumberFormat="1" applyFont="1" applyBorder="1" applyAlignment="1">
      <alignment horizontal="right" vertical="center"/>
    </xf>
    <xf numFmtId="0" fontId="0" fillId="0" borderId="0" xfId="21" applyBorder="1" applyAlignment="1">
      <alignment horizontal="center" vertical="center"/>
      <protection/>
    </xf>
    <xf numFmtId="180" fontId="4" fillId="0" borderId="10" xfId="0" applyNumberFormat="1" applyFont="1" applyBorder="1" applyAlignment="1">
      <alignment horizontal="right" vertical="center"/>
    </xf>
    <xf numFmtId="180" fontId="0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" fontId="7" fillId="0" borderId="0" xfId="67" applyNumberFormat="1" applyFont="1" applyAlignment="1">
      <alignment horizontal="center" vertical="center"/>
      <protection/>
    </xf>
    <xf numFmtId="1" fontId="8" fillId="0" borderId="0" xfId="67" applyNumberFormat="1" applyFont="1" applyAlignment="1">
      <alignment horizontal="centerContinuous"/>
      <protection/>
    </xf>
    <xf numFmtId="1" fontId="9" fillId="0" borderId="0" xfId="67" applyNumberFormat="1" applyFont="1" applyAlignment="1">
      <alignment horizontal="centerContinuous"/>
      <protection/>
    </xf>
    <xf numFmtId="1" fontId="10" fillId="0" borderId="0" xfId="67" applyNumberFormat="1" applyFont="1" applyAlignment="1">
      <alignment horizontal="left"/>
      <protection/>
    </xf>
    <xf numFmtId="1" fontId="0" fillId="0" borderId="11" xfId="67" applyNumberFormat="1" applyFont="1" applyBorder="1" applyAlignment="1">
      <alignment horizontal="right"/>
      <protection/>
    </xf>
    <xf numFmtId="1" fontId="0" fillId="0" borderId="10" xfId="67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0" fontId="0" fillId="0" borderId="10" xfId="0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 applyProtection="1">
      <alignment horizontal="right" vertical="center"/>
      <protection/>
    </xf>
    <xf numFmtId="180" fontId="0" fillId="0" borderId="10" xfId="0" applyNumberFormat="1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1" fontId="11" fillId="0" borderId="0" xfId="67" applyNumberFormat="1">
      <alignment/>
      <protection/>
    </xf>
    <xf numFmtId="0" fontId="11" fillId="0" borderId="0" xfId="67">
      <alignment/>
      <protection/>
    </xf>
    <xf numFmtId="1" fontId="4" fillId="0" borderId="10" xfId="20" applyNumberFormat="1" applyFont="1" applyBorder="1" applyAlignment="1">
      <alignment vertical="center"/>
      <protection/>
    </xf>
    <xf numFmtId="1" fontId="0" fillId="0" borderId="10" xfId="36" applyNumberFormat="1" applyFont="1" applyBorder="1" applyAlignment="1">
      <alignment vertical="center"/>
      <protection/>
    </xf>
    <xf numFmtId="2" fontId="0" fillId="0" borderId="10" xfId="67" applyNumberFormat="1" applyFont="1" applyBorder="1" applyAlignment="1">
      <alignment vertical="center"/>
      <protection/>
    </xf>
    <xf numFmtId="1" fontId="0" fillId="0" borderId="10" xfId="67" applyNumberFormat="1" applyFont="1" applyBorder="1" applyAlignment="1">
      <alignment horizontal="left" vertical="center" indent="1"/>
      <protection/>
    </xf>
    <xf numFmtId="1" fontId="0" fillId="0" borderId="10" xfId="67" applyNumberFormat="1" applyFont="1" applyBorder="1" applyAlignment="1">
      <alignment vertical="center"/>
      <protection/>
    </xf>
    <xf numFmtId="0" fontId="0" fillId="0" borderId="10" xfId="67" applyFont="1" applyBorder="1" applyAlignment="1">
      <alignment horizontal="left" vertical="center" indent="1"/>
      <protection/>
    </xf>
    <xf numFmtId="1" fontId="0" fillId="0" borderId="0" xfId="67" applyNumberFormat="1" applyFont="1">
      <alignment/>
      <protection/>
    </xf>
    <xf numFmtId="2" fontId="0" fillId="0" borderId="10" xfId="67" applyNumberFormat="1" applyFont="1" applyBorder="1" applyAlignment="1">
      <alignment horizontal="right" vertical="center"/>
      <protection/>
    </xf>
    <xf numFmtId="0" fontId="12" fillId="0" borderId="0" xfId="67" applyFont="1">
      <alignment/>
      <protection/>
    </xf>
    <xf numFmtId="1" fontId="4" fillId="0" borderId="10" xfId="67" applyNumberFormat="1" applyFont="1" applyBorder="1" applyAlignment="1">
      <alignment horizontal="center" vertical="center"/>
      <protection/>
    </xf>
    <xf numFmtId="1" fontId="4" fillId="0" borderId="10" xfId="67" applyNumberFormat="1" applyFont="1" applyBorder="1" applyAlignment="1">
      <alignment vertical="center"/>
      <protection/>
    </xf>
    <xf numFmtId="2" fontId="4" fillId="0" borderId="10" xfId="67" applyNumberFormat="1" applyFont="1" applyBorder="1" applyAlignment="1">
      <alignment vertical="center"/>
      <protection/>
    </xf>
    <xf numFmtId="183" fontId="0" fillId="0" borderId="10" xfId="36" applyNumberFormat="1" applyFont="1" applyBorder="1" applyAlignment="1">
      <alignment vertical="center"/>
      <protection/>
    </xf>
    <xf numFmtId="0" fontId="0" fillId="0" borderId="10" xfId="36" applyFont="1" applyFill="1" applyBorder="1" applyAlignment="1">
      <alignment vertical="center"/>
      <protection/>
    </xf>
    <xf numFmtId="184" fontId="0" fillId="0" borderId="10" xfId="36" applyNumberFormat="1" applyFont="1" applyBorder="1" applyAlignment="1">
      <alignment vertical="center"/>
      <protection/>
    </xf>
    <xf numFmtId="0" fontId="0" fillId="0" borderId="10" xfId="67" applyFont="1" applyBorder="1" applyAlignment="1">
      <alignment vertical="center"/>
      <protection/>
    </xf>
    <xf numFmtId="1" fontId="0" fillId="0" borderId="10" xfId="67" applyNumberFormat="1" applyFont="1" applyFill="1" applyBorder="1" applyAlignment="1">
      <alignment vertical="center"/>
      <protection/>
    </xf>
    <xf numFmtId="0" fontId="0" fillId="0" borderId="10" xfId="36" applyFont="1" applyBorder="1" applyAlignment="1">
      <alignment vertical="center"/>
      <protection/>
    </xf>
    <xf numFmtId="1" fontId="0" fillId="0" borderId="10" xfId="36" applyNumberFormat="1" applyFont="1" applyBorder="1" applyAlignment="1">
      <alignment horizontal="left" vertical="center" indent="1"/>
      <protection/>
    </xf>
    <xf numFmtId="1" fontId="0" fillId="0" borderId="14" xfId="67" applyNumberFormat="1" applyFont="1" applyBorder="1" applyAlignment="1">
      <alignment vertical="center" wrapText="1"/>
      <protection/>
    </xf>
    <xf numFmtId="2" fontId="4" fillId="0" borderId="10" xfId="67" applyNumberFormat="1" applyFont="1" applyBorder="1" applyAlignment="1">
      <alignment horizontal="right" vertical="center"/>
      <protection/>
    </xf>
    <xf numFmtId="1" fontId="12" fillId="0" borderId="0" xfId="67" applyNumberFormat="1" applyFont="1">
      <alignment/>
      <protection/>
    </xf>
    <xf numFmtId="0" fontId="7" fillId="0" borderId="0" xfId="21" applyFont="1" applyAlignment="1">
      <alignment horizontal="center" vertical="center" wrapText="1"/>
      <protection/>
    </xf>
    <xf numFmtId="31" fontId="0" fillId="0" borderId="0" xfId="21" applyNumberFormat="1" applyAlignment="1">
      <alignment horizontal="left" vertical="center"/>
      <protection/>
    </xf>
    <xf numFmtId="0" fontId="0" fillId="0" borderId="0" xfId="21" applyAlignment="1">
      <alignment horizontal="center" vertical="center"/>
      <protection/>
    </xf>
    <xf numFmtId="1" fontId="4" fillId="0" borderId="10" xfId="67" applyNumberFormat="1" applyFont="1" applyBorder="1" applyAlignment="1">
      <alignment horizontal="center" vertical="center" wrapText="1"/>
      <protection/>
    </xf>
    <xf numFmtId="0" fontId="0" fillId="0" borderId="10" xfId="21" applyFont="1" applyBorder="1" applyAlignment="1">
      <alignment vertical="center"/>
      <protection/>
    </xf>
    <xf numFmtId="1" fontId="0" fillId="0" borderId="10" xfId="67" applyNumberFormat="1" applyFont="1" applyFill="1" applyBorder="1" applyAlignment="1">
      <alignment horizontal="center" vertical="center" wrapText="1"/>
      <protection/>
    </xf>
    <xf numFmtId="1" fontId="7" fillId="0" borderId="0" xfId="67" applyNumberFormat="1" applyFont="1" applyAlignment="1">
      <alignment horizontal="center"/>
      <protection/>
    </xf>
    <xf numFmtId="0" fontId="0" fillId="0" borderId="0" xfId="67" applyFont="1">
      <alignment/>
      <protection/>
    </xf>
    <xf numFmtId="0" fontId="11" fillId="0" borderId="0" xfId="67" applyFont="1">
      <alignment/>
      <protection/>
    </xf>
    <xf numFmtId="183" fontId="11" fillId="0" borderId="0" xfId="67" applyNumberFormat="1">
      <alignment/>
      <protection/>
    </xf>
    <xf numFmtId="1" fontId="0" fillId="0" borderId="0" xfId="0" applyNumberFormat="1" applyAlignment="1">
      <alignment vertical="center"/>
    </xf>
  </cellXfs>
  <cellStyles count="77">
    <cellStyle name="Normal" xfId="0"/>
    <cellStyle name="未定义" xfId="15"/>
    <cellStyle name="千位_1" xfId="16"/>
    <cellStyle name="千分位_97-917" xfId="17"/>
    <cellStyle name="千分位[0]_laroux" xfId="18"/>
    <cellStyle name="超级链接" xfId="19"/>
    <cellStyle name="常规_全市代编预算(大口径增10.83)" xfId="20"/>
    <cellStyle name="常规_2014、2015社保基金预决算数据（人代会用）20150119" xfId="21"/>
    <cellStyle name="oó?ì3???á′?ó" xfId="22"/>
    <cellStyle name="后继超级链接" xfId="23"/>
    <cellStyle name="Normal_APR" xfId="24"/>
    <cellStyle name="Comma_1995" xfId="25"/>
    <cellStyle name="Comma [0]_1995" xfId="26"/>
    <cellStyle name="?§·???_97-917" xfId="27"/>
    <cellStyle name="?§·???[0]_laroux" xfId="28"/>
    <cellStyle name="?§??·???_??2??t·???×êá?" xfId="29"/>
    <cellStyle name="千位[0]_1" xfId="30"/>
    <cellStyle name="?§??[0]_??×ü" xfId="31"/>
    <cellStyle name="Currency [0]_1995" xfId="32"/>
    <cellStyle name="?′?¨ò?" xfId="33"/>
    <cellStyle name="Currency_1995" xfId="34"/>
    <cellStyle name="40% - 强调文字颜色 6" xfId="35"/>
    <cellStyle name="常规_1999总决算" xfId="36"/>
    <cellStyle name="20% - 强调文字颜色 6" xfId="37"/>
    <cellStyle name="强调文字颜色 6" xfId="38"/>
    <cellStyle name="40% - 强调文字颜色 5" xfId="39"/>
    <cellStyle name="20% - 强调文字颜色 5" xfId="40"/>
    <cellStyle name="强调文字颜色 5" xfId="41"/>
    <cellStyle name="40% - 强调文字颜色 4" xfId="42"/>
    <cellStyle name="no dec" xfId="43"/>
    <cellStyle name="标题 3" xfId="44"/>
    <cellStyle name="?§??·???[0]_??2??t·???×êá?" xfId="45"/>
    <cellStyle name="?§??_??×ü" xfId="46"/>
    <cellStyle name="解释性文本" xfId="47"/>
    <cellStyle name="汇总" xfId="48"/>
    <cellStyle name="Percent" xfId="49"/>
    <cellStyle name="Comma" xfId="50"/>
    <cellStyle name="标题 2" xfId="51"/>
    <cellStyle name="Currency [0]" xfId="52"/>
    <cellStyle name="60% - 强调文字颜色 4" xfId="53"/>
    <cellStyle name="警告文本" xfId="54"/>
    <cellStyle name="20% - 强调文字颜色 2" xfId="55"/>
    <cellStyle name="60% - 强调文字颜色 5" xfId="56"/>
    <cellStyle name="标题 1" xfId="57"/>
    <cellStyle name="Hyperlink" xfId="58"/>
    <cellStyle name="20% - 强调文字颜色 3" xfId="59"/>
    <cellStyle name="Currency" xfId="60"/>
    <cellStyle name="20% - 强调文字颜色 4" xfId="61"/>
    <cellStyle name="计算" xfId="62"/>
    <cellStyle name="Followed Hyperlink" xfId="63"/>
    <cellStyle name="Comma [0]" xfId="64"/>
    <cellStyle name="强调文字颜色 4" xfId="65"/>
    <cellStyle name="40% - 强调文字颜色 3" xfId="66"/>
    <cellStyle name="常规_全市代编预算(地方增10.83)" xfId="67"/>
    <cellStyle name="60% - 强调文字颜色 6" xfId="68"/>
    <cellStyle name="输入" xfId="69"/>
    <cellStyle name="输出" xfId="70"/>
    <cellStyle name="检查单元格" xfId="71"/>
    <cellStyle name="链接单元格" xfId="72"/>
    <cellStyle name="60% - 强调文字颜色 1" xfId="73"/>
    <cellStyle name="60% - 强调文字颜色 3" xfId="74"/>
    <cellStyle name="注释" xfId="75"/>
    <cellStyle name="标题" xfId="76"/>
    <cellStyle name="好" xfId="77"/>
    <cellStyle name="标题 4" xfId="78"/>
    <cellStyle name="强调文字颜色 1" xfId="79"/>
    <cellStyle name="适中" xfId="80"/>
    <cellStyle name="3￡1?_??2??t·???×êá?" xfId="81"/>
    <cellStyle name="20% - 强调文字颜色 1" xfId="82"/>
    <cellStyle name="3???á′?ó" xfId="83"/>
    <cellStyle name="差" xfId="84"/>
    <cellStyle name="强调文字颜色 2" xfId="85"/>
    <cellStyle name="40% - 强调文字颜色 1" xfId="86"/>
    <cellStyle name="普通_97-917" xfId="87"/>
    <cellStyle name="60% - 强调文字颜色 2" xfId="88"/>
    <cellStyle name="40% - 强调文字颜色 2" xfId="89"/>
    <cellStyle name="强调文字颜色 3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000000"/>
                </a:solidFill>
              </a:rPr>
              <a:t>2014年张掖市大口径财政收入结构图（占比%）</a:t>
            </a:r>
          </a:p>
        </c:rich>
      </c:tx>
      <c:layout>
        <c:manualLayout>
          <c:xMode val="factor"/>
          <c:yMode val="factor"/>
          <c:x val="0.007"/>
          <c:y val="0.0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0775"/>
          <c:y val="0.4135"/>
          <c:w val="0.186"/>
          <c:h val="0.29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'图表'!$K$5:$K$11</c:f>
              <c:strCache/>
            </c:strRef>
          </c:cat>
          <c:val>
            <c:numRef>
              <c:f>'图表'!$L$5:$L$11</c:f>
              <c:numCache/>
            </c:numRef>
          </c:val>
        </c:ser>
      </c:pie3DChart>
      <c:spPr>
        <a:noFill/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</a:rPr>
              <a:t>2014年全市公共财政重点支出情况</a:t>
            </a:r>
          </a:p>
        </c:rich>
      </c:tx>
      <c:layout>
        <c:manualLayout>
          <c:xMode val="factor"/>
          <c:yMode val="factor"/>
          <c:x val="0.00125"/>
          <c:y val="0.02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3"/>
          <c:y val="0.174"/>
          <c:w val="0.83475"/>
          <c:h val="0.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'图表'!$L$28</c:f>
              <c:strCache>
                <c:ptCount val="1"/>
                <c:pt idx="0">
                  <c:v>支出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'图表'!$K$29:$K$38</c:f>
              <c:strCache/>
            </c:strRef>
          </c:cat>
          <c:val>
            <c:numRef>
              <c:f>'图表'!$L$29:$L$38</c:f>
              <c:numCache/>
            </c:numRef>
          </c:val>
        </c:ser>
        <c:axId val="27287048"/>
        <c:axId val="44256841"/>
      </c:barChart>
      <c:catAx>
        <c:axId val="27287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4256841"/>
        <c:crosses val="autoZero"/>
        <c:auto val="1"/>
        <c:lblOffset val="100"/>
        <c:tickLblSkip val="10"/>
        <c:noMultiLvlLbl val="0"/>
      </c:catAx>
      <c:valAx>
        <c:axId val="4425684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单位：亿元</a:t>
                </a:r>
              </a:p>
            </c:rich>
          </c:tx>
          <c:layout>
            <c:manualLayout>
              <c:xMode val="factor"/>
              <c:yMode val="factor"/>
              <c:x val="0.0515"/>
              <c:y val="-0.05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728704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2010年-2014年财政收支情况</a:t>
            </a:r>
          </a:p>
        </c:rich>
      </c:tx>
      <c:layout>
        <c:manualLayout>
          <c:xMode val="factor"/>
          <c:yMode val="factor"/>
          <c:x val="0.01075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2"/>
          <c:y val="0.20275"/>
          <c:w val="0.785"/>
          <c:h val="0.5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'图表'!$K$52</c:f>
              <c:strCache>
                <c:ptCount val="1"/>
                <c:pt idx="0">
                  <c:v>公共财政收入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'图表'!$L$51:$P$51</c:f>
              <c:numCache/>
            </c:numRef>
          </c:cat>
          <c:val>
            <c:numRef>
              <c:f>'图表'!$L$52:$P$52</c:f>
              <c:numCache/>
            </c:numRef>
          </c:val>
        </c:ser>
        <c:ser>
          <c:idx val="1"/>
          <c:order val="1"/>
          <c:tx>
            <c:strRef>
              <c:f>'图表'!$K$53</c:f>
              <c:strCache>
                <c:ptCount val="1"/>
                <c:pt idx="0">
                  <c:v>大口径财政收入</c:v>
                </c:pt>
              </c:strCache>
            </c:strRef>
          </c:tx>
          <c:spPr>
            <a:pattFill prst="ltDn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'图表'!$L$51:$P$51</c:f>
              <c:numCache/>
            </c:numRef>
          </c:cat>
          <c:val>
            <c:numRef>
              <c:f>'图表'!$L$53:$P$53</c:f>
              <c:numCache/>
            </c:numRef>
          </c:val>
        </c:ser>
        <c:ser>
          <c:idx val="2"/>
          <c:order val="2"/>
          <c:tx>
            <c:strRef>
              <c:f>'图表'!$K$54</c:f>
              <c:strCache>
                <c:ptCount val="1"/>
                <c:pt idx="0">
                  <c:v>财政支出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'图表'!$L$51:$P$51</c:f>
              <c:numCache/>
            </c:numRef>
          </c:cat>
          <c:val>
            <c:numRef>
              <c:f>'图表'!$L$54:$P$54</c:f>
              <c:numCache/>
            </c:numRef>
          </c:val>
        </c:ser>
        <c:axId val="62767250"/>
        <c:axId val="28034339"/>
      </c:barChart>
      <c:catAx>
        <c:axId val="627672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8034339"/>
        <c:crosses val="autoZero"/>
        <c:auto val="1"/>
        <c:lblOffset val="100"/>
        <c:tickLblSkip val="5"/>
        <c:noMultiLvlLbl val="0"/>
      </c:catAx>
      <c:valAx>
        <c:axId val="28034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76725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0.06975</cdr:x>
      <cdr:y>0.19675</cdr:y>
    </cdr:from>
    <cdr:to>
      <cdr:x>0.105</cdr:x>
      <cdr:y>0.47325</cdr:y>
    </cdr:to>
    <cdr:sp>
      <cdr:nvSpPr>
        <cdr:cNvPr id="1" name="Rectangle 3"/>
        <cdr:cNvSpPr>
          <a:spLocks/>
        </cdr:cNvSpPr>
      </cdr:nvSpPr>
      <cdr:spPr>
        <a:xfrm>
          <a:off x="400050" y="838200"/>
          <a:ext cx="209550" cy="1190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单位：亿元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95250</xdr:colOff>
      <xdr:row>0</xdr:row>
      <xdr:rowOff>38100</xdr:rowOff>
    </xdr:from>
    <xdr:to>
      <xdr:col>8</xdr:col>
      <xdr:colOff>600075</xdr:colOff>
      <xdr:row>18</xdr:row>
      <xdr:rowOff>171450</xdr:rowOff>
    </xdr:to>
    <xdr:graphicFrame>
      <xdr:nvGraphicFramePr>
        <xdr:cNvPr id="1" name="Chart 14"/>
        <xdr:cNvGraphicFramePr/>
      </xdr:nvGraphicFramePr>
      <xdr:xfrm>
        <a:off x="95250" y="38100"/>
        <a:ext cx="59912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22</xdr:row>
      <xdr:rowOff>76200</xdr:rowOff>
    </xdr:from>
    <xdr:to>
      <xdr:col>8</xdr:col>
      <xdr:colOff>628650</xdr:colOff>
      <xdr:row>46</xdr:row>
      <xdr:rowOff>9525</xdr:rowOff>
    </xdr:to>
    <xdr:graphicFrame>
      <xdr:nvGraphicFramePr>
        <xdr:cNvPr id="2" name="Chart 15"/>
        <xdr:cNvGraphicFramePr/>
      </xdr:nvGraphicFramePr>
      <xdr:xfrm>
        <a:off x="57150" y="4076700"/>
        <a:ext cx="605790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47</xdr:row>
      <xdr:rowOff>152400</xdr:rowOff>
    </xdr:from>
    <xdr:to>
      <xdr:col>8</xdr:col>
      <xdr:colOff>514350</xdr:colOff>
      <xdr:row>70</xdr:row>
      <xdr:rowOff>133350</xdr:rowOff>
    </xdr:to>
    <xdr:graphicFrame>
      <xdr:nvGraphicFramePr>
        <xdr:cNvPr id="3" name="Chart 16"/>
        <xdr:cNvGraphicFramePr/>
      </xdr:nvGraphicFramePr>
      <xdr:xfrm>
        <a:off x="152400" y="8905875"/>
        <a:ext cx="5848350" cy="4295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39044;&#31639;&#31185;&#36164;&#26009;\&#25191;&#34892;&#20998;&#26512;\&#31639;&#3613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6092;&#26376;&#25253;\2000&#26092;&#26376;&#25253;\10&#26376;\&#26092;&#26376;&#25253;(99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6092;&#26376;&#25253;\2000&#26092;&#26376;&#25253;\10&#26376;\My%20Documents\&#26092;&#26376;&#25253;(99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1439;&#24066;&#36164;&#26009;\WIN98\Desktop\&#25105;&#30340;&#20844;&#25991;&#21253;\My%20Documents\&#26092;&#26376;&#25253;(9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入明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旬报(格式)"/>
      <sheetName val="旬报 (3)"/>
      <sheetName val="旬报"/>
      <sheetName val="旬报(说明)"/>
      <sheetName val="月报"/>
      <sheetName val="月报 (2)"/>
      <sheetName val="月报 (3)"/>
      <sheetName val="月报(说明)"/>
      <sheetName val="汇总"/>
      <sheetName val="1沙河"/>
      <sheetName val="2新华"/>
      <sheetName val="3小屯"/>
      <sheetName val="4倪家营"/>
      <sheetName val="5蓼泉"/>
      <sheetName val="6平川 "/>
      <sheetName val="7鸭暖"/>
      <sheetName val="8板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旬报(格式)"/>
      <sheetName val="旬报 (3)"/>
      <sheetName val="旬报"/>
      <sheetName val="旬报(说明)"/>
      <sheetName val="月报"/>
      <sheetName val="月报 (2)"/>
      <sheetName val="月报 (3)"/>
      <sheetName val="月报(说明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00390625" defaultRowHeight="14.25"/>
  <sheetData>
    <row r="2" spans="1:2" ht="15.75">
      <c r="A2" t="s">
        <v>0</v>
      </c>
      <c r="B2" t="s">
        <v>1</v>
      </c>
    </row>
    <row r="3" spans="1:2" ht="15.75">
      <c r="A3" t="s">
        <v>2</v>
      </c>
      <c r="B3">
        <v>7</v>
      </c>
    </row>
    <row r="4" spans="1:2" ht="15.75">
      <c r="A4" t="s">
        <v>3</v>
      </c>
      <c r="B4">
        <v>2</v>
      </c>
    </row>
    <row r="5" spans="1:2" ht="15.75">
      <c r="A5" t="s">
        <v>4</v>
      </c>
      <c r="B5">
        <v>26</v>
      </c>
    </row>
    <row r="6" spans="1:2" ht="15.75">
      <c r="A6" t="s">
        <v>5</v>
      </c>
      <c r="B6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tabSelected="1" workbookViewId="0" topLeftCell="A1">
      <selection activeCell="U7" sqref="U7"/>
    </sheetView>
  </sheetViews>
  <sheetFormatPr defaultColWidth="9.00390625" defaultRowHeight="14.25"/>
  <cols>
    <col min="1" max="1" width="31.875" style="52" customWidth="1"/>
    <col min="2" max="4" width="10.625" style="52" customWidth="1"/>
    <col min="5" max="5" width="10.625" style="52" hidden="1" customWidth="1"/>
    <col min="6" max="6" width="10.625" style="52" customWidth="1"/>
    <col min="7" max="16384" width="9.00390625" style="53" customWidth="1"/>
  </cols>
  <sheetData>
    <row r="1" spans="1:6" ht="30" customHeight="1">
      <c r="A1" s="31" t="s">
        <v>142</v>
      </c>
      <c r="B1" s="31"/>
      <c r="C1" s="31"/>
      <c r="D1" s="31"/>
      <c r="E1" s="31"/>
      <c r="F1" s="31"/>
    </row>
    <row r="2" spans="1:6" ht="30.75" customHeight="1">
      <c r="A2" s="32"/>
      <c r="B2" s="32"/>
      <c r="C2" s="32"/>
      <c r="D2" s="33"/>
      <c r="E2" s="33"/>
      <c r="F2" s="33"/>
    </row>
    <row r="3" spans="1:6" ht="20.25" customHeight="1">
      <c r="A3" s="34"/>
      <c r="B3" s="34"/>
      <c r="C3" s="34"/>
      <c r="D3" s="35" t="s">
        <v>32</v>
      </c>
      <c r="E3" s="35"/>
      <c r="F3" s="35"/>
    </row>
    <row r="4" spans="1:8" ht="35.25" customHeight="1">
      <c r="A4" s="36" t="s">
        <v>33</v>
      </c>
      <c r="B4" s="36" t="s">
        <v>68</v>
      </c>
      <c r="C4" s="36" t="s">
        <v>35</v>
      </c>
      <c r="D4" s="36" t="s">
        <v>36</v>
      </c>
      <c r="E4" s="36" t="s">
        <v>37</v>
      </c>
      <c r="F4" s="36" t="s">
        <v>38</v>
      </c>
      <c r="H4" s="60" t="s">
        <v>143</v>
      </c>
    </row>
    <row r="5" spans="1:8" ht="21.75" customHeight="1">
      <c r="A5" s="54" t="s">
        <v>144</v>
      </c>
      <c r="B5" s="55">
        <f>SUM(B6:B25)</f>
        <v>206888</v>
      </c>
      <c r="C5" s="55">
        <f>SUM(C6:C25)</f>
        <v>183209</v>
      </c>
      <c r="D5" s="56">
        <f aca="true" t="shared" si="0" ref="D5:D25">C5/B5*100</f>
        <v>88.55467692664631</v>
      </c>
      <c r="E5" s="55">
        <f>SUM(E6:E25)</f>
        <v>131882</v>
      </c>
      <c r="F5" s="61">
        <f aca="true" t="shared" si="1" ref="F5:F25">C5/E5*100-100</f>
        <v>38.91888203090642</v>
      </c>
      <c r="H5" s="53">
        <f>SUM(H6:H25)</f>
        <v>23679</v>
      </c>
    </row>
    <row r="6" spans="1:8" ht="21.75" customHeight="1">
      <c r="A6" s="57" t="s">
        <v>73</v>
      </c>
      <c r="B6" s="58">
        <f>+C6+H6</f>
        <v>24875</v>
      </c>
      <c r="C6" s="58">
        <v>24875</v>
      </c>
      <c r="D6" s="56">
        <f t="shared" si="0"/>
        <v>100</v>
      </c>
      <c r="E6" s="58">
        <v>20728</v>
      </c>
      <c r="F6" s="61">
        <f t="shared" si="1"/>
        <v>20.006754148977237</v>
      </c>
      <c r="H6" s="52"/>
    </row>
    <row r="7" spans="1:8" ht="21.75" customHeight="1" hidden="1">
      <c r="A7" s="59" t="s">
        <v>74</v>
      </c>
      <c r="B7" s="58">
        <f aca="true" t="shared" si="2" ref="B7:B25">+C7+H7</f>
        <v>0</v>
      </c>
      <c r="C7" s="58">
        <v>0</v>
      </c>
      <c r="D7" s="56"/>
      <c r="E7" s="58">
        <v>0</v>
      </c>
      <c r="F7" s="61"/>
      <c r="H7" s="52"/>
    </row>
    <row r="8" spans="1:8" ht="21.75" customHeight="1">
      <c r="A8" s="59" t="s">
        <v>75</v>
      </c>
      <c r="B8" s="58">
        <f t="shared" si="2"/>
        <v>50</v>
      </c>
      <c r="C8" s="58">
        <v>50</v>
      </c>
      <c r="D8" s="56">
        <f t="shared" si="0"/>
        <v>100</v>
      </c>
      <c r="E8" s="58">
        <v>480</v>
      </c>
      <c r="F8" s="61">
        <f t="shared" si="1"/>
        <v>-89.58333333333333</v>
      </c>
      <c r="H8" s="52"/>
    </row>
    <row r="9" spans="1:8" ht="21.75" customHeight="1">
      <c r="A9" s="59" t="s">
        <v>76</v>
      </c>
      <c r="B9" s="58">
        <f t="shared" si="2"/>
        <v>10480</v>
      </c>
      <c r="C9" s="58">
        <v>10480</v>
      </c>
      <c r="D9" s="56">
        <f t="shared" si="0"/>
        <v>100</v>
      </c>
      <c r="E9" s="58">
        <v>7941</v>
      </c>
      <c r="F9" s="61">
        <f t="shared" si="1"/>
        <v>31.973303110439474</v>
      </c>
      <c r="H9" s="52"/>
    </row>
    <row r="10" spans="1:8" ht="21.75" customHeight="1">
      <c r="A10" s="59" t="s">
        <v>17</v>
      </c>
      <c r="B10" s="58">
        <f t="shared" si="2"/>
        <v>12720</v>
      </c>
      <c r="C10" s="58">
        <v>12315</v>
      </c>
      <c r="D10" s="56">
        <f t="shared" si="0"/>
        <v>96.81603773584906</v>
      </c>
      <c r="E10" s="58">
        <v>12726</v>
      </c>
      <c r="F10" s="61">
        <f t="shared" si="1"/>
        <v>-3.22960867515323</v>
      </c>
      <c r="H10" s="52">
        <v>405</v>
      </c>
    </row>
    <row r="11" spans="1:8" ht="21.75" customHeight="1">
      <c r="A11" s="59" t="s">
        <v>18</v>
      </c>
      <c r="B11" s="58">
        <f t="shared" si="2"/>
        <v>3516</v>
      </c>
      <c r="C11" s="58">
        <v>3516</v>
      </c>
      <c r="D11" s="56">
        <f t="shared" si="0"/>
        <v>100</v>
      </c>
      <c r="E11" s="58">
        <v>3142</v>
      </c>
      <c r="F11" s="61">
        <f t="shared" si="1"/>
        <v>11.903246339910893</v>
      </c>
      <c r="H11" s="52"/>
    </row>
    <row r="12" spans="1:8" ht="21.75" customHeight="1">
      <c r="A12" s="59" t="s">
        <v>19</v>
      </c>
      <c r="B12" s="58">
        <f t="shared" si="2"/>
        <v>12394</v>
      </c>
      <c r="C12" s="58">
        <v>12394</v>
      </c>
      <c r="D12" s="56">
        <f t="shared" si="0"/>
        <v>100</v>
      </c>
      <c r="E12" s="58">
        <v>4886</v>
      </c>
      <c r="F12" s="61">
        <f t="shared" si="1"/>
        <v>153.66352844862874</v>
      </c>
      <c r="H12" s="52"/>
    </row>
    <row r="13" spans="1:8" ht="21.75" customHeight="1">
      <c r="A13" s="59" t="s">
        <v>20</v>
      </c>
      <c r="B13" s="58">
        <f t="shared" si="2"/>
        <v>41887</v>
      </c>
      <c r="C13" s="58">
        <v>41887</v>
      </c>
      <c r="D13" s="56">
        <f t="shared" si="0"/>
        <v>100</v>
      </c>
      <c r="E13" s="58">
        <v>29118</v>
      </c>
      <c r="F13" s="61">
        <f t="shared" si="1"/>
        <v>43.85259976646748</v>
      </c>
      <c r="H13" s="52"/>
    </row>
    <row r="14" spans="1:8" ht="21.75" customHeight="1">
      <c r="A14" s="59" t="s">
        <v>21</v>
      </c>
      <c r="B14" s="58">
        <f t="shared" si="2"/>
        <v>12777</v>
      </c>
      <c r="C14" s="58">
        <v>12777</v>
      </c>
      <c r="D14" s="56">
        <f t="shared" si="0"/>
        <v>100</v>
      </c>
      <c r="E14" s="58">
        <v>10084</v>
      </c>
      <c r="F14" s="61">
        <f t="shared" si="1"/>
        <v>26.705672352241166</v>
      </c>
      <c r="H14" s="52"/>
    </row>
    <row r="15" spans="1:8" ht="21.75" customHeight="1">
      <c r="A15" s="59" t="s">
        <v>22</v>
      </c>
      <c r="B15" s="58">
        <f t="shared" si="2"/>
        <v>4025</v>
      </c>
      <c r="C15" s="58">
        <v>4025</v>
      </c>
      <c r="D15" s="56">
        <f t="shared" si="0"/>
        <v>100</v>
      </c>
      <c r="E15" s="58">
        <v>4971</v>
      </c>
      <c r="F15" s="61">
        <f t="shared" si="1"/>
        <v>-19.030376181854763</v>
      </c>
      <c r="H15" s="52"/>
    </row>
    <row r="16" spans="1:8" ht="21.75" customHeight="1">
      <c r="A16" s="59" t="s">
        <v>23</v>
      </c>
      <c r="B16" s="58">
        <f t="shared" si="2"/>
        <v>7786</v>
      </c>
      <c r="C16" s="58">
        <v>7786</v>
      </c>
      <c r="D16" s="56">
        <f t="shared" si="0"/>
        <v>100</v>
      </c>
      <c r="E16" s="58">
        <v>4354</v>
      </c>
      <c r="F16" s="61">
        <f t="shared" si="1"/>
        <v>78.82406982085439</v>
      </c>
      <c r="H16" s="52"/>
    </row>
    <row r="17" spans="1:8" ht="21.75" customHeight="1">
      <c r="A17" s="59" t="s">
        <v>24</v>
      </c>
      <c r="B17" s="58">
        <f t="shared" si="2"/>
        <v>19268</v>
      </c>
      <c r="C17" s="58">
        <v>18795</v>
      </c>
      <c r="D17" s="56">
        <f t="shared" si="0"/>
        <v>97.54515258459622</v>
      </c>
      <c r="E17" s="58">
        <v>11466</v>
      </c>
      <c r="F17" s="61">
        <f t="shared" si="1"/>
        <v>63.91941391941393</v>
      </c>
      <c r="H17" s="52">
        <v>473</v>
      </c>
    </row>
    <row r="18" spans="1:8" ht="21.75" customHeight="1">
      <c r="A18" s="59" t="s">
        <v>25</v>
      </c>
      <c r="B18" s="58">
        <f t="shared" si="2"/>
        <v>4048</v>
      </c>
      <c r="C18" s="58">
        <v>4048</v>
      </c>
      <c r="D18" s="56">
        <f t="shared" si="0"/>
        <v>100</v>
      </c>
      <c r="E18" s="58">
        <v>5913</v>
      </c>
      <c r="F18" s="61">
        <f t="shared" si="1"/>
        <v>-31.54067309318451</v>
      </c>
      <c r="H18" s="52"/>
    </row>
    <row r="19" spans="1:8" ht="21.75" customHeight="1">
      <c r="A19" s="57" t="s">
        <v>77</v>
      </c>
      <c r="B19" s="58">
        <f t="shared" si="2"/>
        <v>13915</v>
      </c>
      <c r="C19" s="58">
        <v>13915</v>
      </c>
      <c r="D19" s="56">
        <f t="shared" si="0"/>
        <v>100</v>
      </c>
      <c r="E19" s="58">
        <v>1705</v>
      </c>
      <c r="F19" s="61">
        <f t="shared" si="1"/>
        <v>716.1290322580646</v>
      </c>
      <c r="H19" s="52"/>
    </row>
    <row r="20" spans="1:8" ht="21.75" customHeight="1">
      <c r="A20" s="57" t="s">
        <v>78</v>
      </c>
      <c r="B20" s="58">
        <f t="shared" si="2"/>
        <v>4118</v>
      </c>
      <c r="C20" s="58">
        <v>4118</v>
      </c>
      <c r="D20" s="56">
        <f t="shared" si="0"/>
        <v>100</v>
      </c>
      <c r="E20" s="58">
        <v>4323</v>
      </c>
      <c r="F20" s="61">
        <f t="shared" si="1"/>
        <v>-4.742077261161228</v>
      </c>
      <c r="H20" s="52"/>
    </row>
    <row r="21" spans="1:8" ht="21.75" customHeight="1">
      <c r="A21" s="57" t="s">
        <v>79</v>
      </c>
      <c r="B21" s="58">
        <f t="shared" si="2"/>
        <v>28092</v>
      </c>
      <c r="C21" s="58">
        <v>5291</v>
      </c>
      <c r="D21" s="56">
        <f t="shared" si="0"/>
        <v>18.834543642318096</v>
      </c>
      <c r="E21" s="58">
        <v>2586</v>
      </c>
      <c r="F21" s="61">
        <f t="shared" si="1"/>
        <v>104.60170146945086</v>
      </c>
      <c r="H21" s="52">
        <v>22801</v>
      </c>
    </row>
    <row r="22" spans="1:8" ht="21.75" customHeight="1">
      <c r="A22" s="57" t="s">
        <v>26</v>
      </c>
      <c r="B22" s="58">
        <f t="shared" si="2"/>
        <v>2408</v>
      </c>
      <c r="C22" s="58">
        <v>2408</v>
      </c>
      <c r="D22" s="56">
        <f t="shared" si="0"/>
        <v>100</v>
      </c>
      <c r="E22" s="58">
        <v>2509</v>
      </c>
      <c r="F22" s="61">
        <f t="shared" si="1"/>
        <v>-4.025508170585894</v>
      </c>
      <c r="H22" s="52"/>
    </row>
    <row r="23" spans="1:8" ht="21.75" customHeight="1">
      <c r="A23" s="57" t="s">
        <v>80</v>
      </c>
      <c r="B23" s="58">
        <f t="shared" si="2"/>
        <v>985</v>
      </c>
      <c r="C23" s="58">
        <v>985</v>
      </c>
      <c r="D23" s="56">
        <f t="shared" si="0"/>
        <v>100</v>
      </c>
      <c r="E23" s="58">
        <v>192</v>
      </c>
      <c r="F23" s="61">
        <f t="shared" si="1"/>
        <v>413.02083333333326</v>
      </c>
      <c r="H23" s="52"/>
    </row>
    <row r="24" spans="1:6" ht="21.75" customHeight="1">
      <c r="A24" s="57" t="s">
        <v>81</v>
      </c>
      <c r="B24" s="58">
        <f t="shared" si="2"/>
        <v>3544</v>
      </c>
      <c r="C24" s="58">
        <v>3544</v>
      </c>
      <c r="D24" s="56">
        <f t="shared" si="0"/>
        <v>100</v>
      </c>
      <c r="E24" s="58">
        <v>4574</v>
      </c>
      <c r="F24" s="61">
        <f t="shared" si="1"/>
        <v>-22.5185832968955</v>
      </c>
    </row>
    <row r="25" spans="1:8" ht="21.75" customHeight="1">
      <c r="A25" s="57" t="s">
        <v>82</v>
      </c>
      <c r="B25" s="58">
        <f t="shared" si="2"/>
        <v>0</v>
      </c>
      <c r="C25" s="58"/>
      <c r="D25" s="56" t="e">
        <f t="shared" si="0"/>
        <v>#DIV/0!</v>
      </c>
      <c r="E25" s="58">
        <v>184</v>
      </c>
      <c r="F25" s="61">
        <f t="shared" si="1"/>
        <v>-100</v>
      </c>
      <c r="H25" s="52"/>
    </row>
  </sheetData>
  <sheetProtection/>
  <mergeCells count="2">
    <mergeCell ref="A1:F1"/>
    <mergeCell ref="D3:F3"/>
  </mergeCells>
  <printOptions horizontalCentered="1" verticalCentered="1"/>
  <pageMargins left="0.9842519685039371" right="0.5511811023622047" top="0.7086614173228347" bottom="0.7874015748031497" header="0.35433070866141736" footer="0.4724409448818898"/>
  <pageSetup errors="blank" firstPageNumber="12" useFirstPageNumber="1" horizontalDpi="600" verticalDpi="600" orientation="portrait" paperSize="9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43"/>
  <sheetViews>
    <sheetView showZeros="0" tabSelected="1" workbookViewId="0" topLeftCell="A1">
      <selection activeCell="U7" sqref="U7"/>
    </sheetView>
  </sheetViews>
  <sheetFormatPr defaultColWidth="9.00390625" defaultRowHeight="14.25"/>
  <cols>
    <col min="1" max="1" width="33.875" style="0" customWidth="1"/>
    <col min="2" max="2" width="12.125" style="0" customWidth="1"/>
    <col min="3" max="3" width="11.875" style="0" customWidth="1"/>
    <col min="4" max="4" width="10.50390625" style="0" customWidth="1"/>
    <col min="5" max="5" width="9.00390625" style="0" hidden="1" customWidth="1"/>
    <col min="6" max="6" width="11.00390625" style="0" customWidth="1"/>
  </cols>
  <sheetData>
    <row r="1" spans="1:6" ht="25.5">
      <c r="A1" s="31" t="s">
        <v>145</v>
      </c>
      <c r="B1" s="31"/>
      <c r="C1" s="31"/>
      <c r="D1" s="31"/>
      <c r="E1" s="31"/>
      <c r="F1" s="31"/>
    </row>
    <row r="2" spans="1:6" ht="21.75">
      <c r="A2" s="32"/>
      <c r="B2" s="32"/>
      <c r="C2" s="32"/>
      <c r="D2" s="33"/>
      <c r="E2" s="33"/>
      <c r="F2" s="33"/>
    </row>
    <row r="3" spans="1:6" ht="15.75">
      <c r="A3" s="34"/>
      <c r="B3" s="34"/>
      <c r="C3" s="34"/>
      <c r="D3" s="35" t="s">
        <v>32</v>
      </c>
      <c r="E3" s="35"/>
      <c r="F3" s="35"/>
    </row>
    <row r="4" spans="1:6" ht="27.75" customHeight="1">
      <c r="A4" s="36" t="s">
        <v>33</v>
      </c>
      <c r="B4" s="36" t="s">
        <v>34</v>
      </c>
      <c r="C4" s="36" t="s">
        <v>35</v>
      </c>
      <c r="D4" s="36" t="s">
        <v>36</v>
      </c>
      <c r="E4" s="36" t="s">
        <v>37</v>
      </c>
      <c r="F4" s="36" t="s">
        <v>38</v>
      </c>
    </row>
    <row r="5" spans="1:10" s="30" customFormat="1" ht="24.75" customHeight="1">
      <c r="A5" s="37" t="s">
        <v>85</v>
      </c>
      <c r="B5" s="37">
        <f>SUM(B6:B17)</f>
        <v>34220</v>
      </c>
      <c r="C5" s="37">
        <f>SUM(C6:C17)</f>
        <v>16923</v>
      </c>
      <c r="D5" s="38">
        <f>+C5/B5*100</f>
        <v>49.45353594389246</v>
      </c>
      <c r="E5" s="37">
        <f>SUM(E6:E17)</f>
        <v>24701</v>
      </c>
      <c r="F5" s="38">
        <f>+C5/E5*100-100</f>
        <v>-31.48860370025504</v>
      </c>
      <c r="G5" s="30">
        <f>+B5-C5</f>
        <v>17297</v>
      </c>
      <c r="I5" s="30">
        <v>113079</v>
      </c>
      <c r="J5" s="30">
        <f>+E5-I5</f>
        <v>-88378</v>
      </c>
    </row>
    <row r="6" spans="1:10" ht="24.75" customHeight="1" hidden="1">
      <c r="A6" s="39" t="s">
        <v>86</v>
      </c>
      <c r="B6" s="40"/>
      <c r="C6" s="40"/>
      <c r="D6" s="41" t="e">
        <f>+C6/B6*100</f>
        <v>#DIV/0!</v>
      </c>
      <c r="E6" s="40"/>
      <c r="F6" s="41" t="e">
        <f>+C6/E6*100-100</f>
        <v>#DIV/0!</v>
      </c>
      <c r="I6">
        <v>133182</v>
      </c>
      <c r="J6">
        <f>+B5-I6</f>
        <v>-98962</v>
      </c>
    </row>
    <row r="7" spans="1:6" ht="24.75" customHeight="1" hidden="1">
      <c r="A7" s="39" t="s">
        <v>87</v>
      </c>
      <c r="B7" s="40"/>
      <c r="C7" s="40"/>
      <c r="D7" s="41" t="e">
        <f>+C7/B7*100</f>
        <v>#DIV/0!</v>
      </c>
      <c r="E7" s="40">
        <v>14</v>
      </c>
      <c r="F7" s="41">
        <f>+C7/E7*100-100</f>
        <v>-100</v>
      </c>
    </row>
    <row r="8" spans="1:6" ht="24.75" customHeight="1" hidden="1">
      <c r="A8" s="39" t="s">
        <v>88</v>
      </c>
      <c r="B8" s="40"/>
      <c r="C8" s="40"/>
      <c r="D8" s="41" t="e">
        <f>+C8/B8*100</f>
        <v>#DIV/0!</v>
      </c>
      <c r="E8" s="40"/>
      <c r="F8" s="41" t="e">
        <f>+C8/E8*100-100</f>
        <v>#DIV/0!</v>
      </c>
    </row>
    <row r="9" spans="1:6" ht="24.75" customHeight="1" hidden="1">
      <c r="A9" s="39" t="s">
        <v>89</v>
      </c>
      <c r="B9" s="40"/>
      <c r="C9" s="40"/>
      <c r="D9" s="41"/>
      <c r="E9" s="40"/>
      <c r="F9" s="41"/>
    </row>
    <row r="10" spans="1:6" ht="24.75" customHeight="1" hidden="1">
      <c r="A10" s="39" t="s">
        <v>90</v>
      </c>
      <c r="B10" s="40"/>
      <c r="C10" s="40"/>
      <c r="D10" s="41" t="e">
        <f aca="true" t="shared" si="0" ref="D10:D26">+C10/B10*100</f>
        <v>#DIV/0!</v>
      </c>
      <c r="E10" s="40">
        <v>299</v>
      </c>
      <c r="F10" s="41">
        <f>+C10/E10*100-100</f>
        <v>-100</v>
      </c>
    </row>
    <row r="11" spans="1:6" ht="24.75" customHeight="1">
      <c r="A11" s="39" t="s">
        <v>91</v>
      </c>
      <c r="B11" s="40">
        <v>4500</v>
      </c>
      <c r="C11" s="40">
        <v>5040</v>
      </c>
      <c r="D11" s="41">
        <f t="shared" si="0"/>
        <v>112.00000000000001</v>
      </c>
      <c r="E11" s="40">
        <v>4221</v>
      </c>
      <c r="F11" s="41">
        <f>+C11/E11*100-100</f>
        <v>19.402985074626855</v>
      </c>
    </row>
    <row r="12" spans="1:6" ht="24.75" customHeight="1" hidden="1">
      <c r="A12" s="39" t="s">
        <v>92</v>
      </c>
      <c r="B12" s="40"/>
      <c r="C12" s="40"/>
      <c r="D12" s="41" t="e">
        <f t="shared" si="0"/>
        <v>#DIV/0!</v>
      </c>
      <c r="E12" s="40"/>
      <c r="F12" s="41"/>
    </row>
    <row r="13" spans="1:6" ht="24.75" customHeight="1" hidden="1">
      <c r="A13" s="39" t="s">
        <v>93</v>
      </c>
      <c r="B13" s="40"/>
      <c r="C13" s="40"/>
      <c r="D13" s="41"/>
      <c r="E13" s="40"/>
      <c r="F13" s="41" t="e">
        <f>+C13/E13*100-100</f>
        <v>#DIV/0!</v>
      </c>
    </row>
    <row r="14" spans="1:6" ht="24.75" customHeight="1">
      <c r="A14" s="39" t="s">
        <v>94</v>
      </c>
      <c r="B14" s="40">
        <v>20</v>
      </c>
      <c r="C14" s="40">
        <v>4</v>
      </c>
      <c r="D14" s="41">
        <f t="shared" si="0"/>
        <v>20</v>
      </c>
      <c r="E14" s="40">
        <v>16</v>
      </c>
      <c r="F14" s="41">
        <f>+C14/E14*100-100</f>
        <v>-75</v>
      </c>
    </row>
    <row r="15" spans="1:7" ht="24.75" customHeight="1">
      <c r="A15" s="39" t="s">
        <v>95</v>
      </c>
      <c r="B15" s="40">
        <v>26000</v>
      </c>
      <c r="C15" s="40">
        <v>8007</v>
      </c>
      <c r="D15" s="41">
        <f t="shared" si="0"/>
        <v>30.796153846153846</v>
      </c>
      <c r="E15" s="40">
        <v>16210</v>
      </c>
      <c r="F15" s="41">
        <f>+C15/E15*100-100</f>
        <v>-50.604565083281926</v>
      </c>
      <c r="G15">
        <f>+B15-C15</f>
        <v>17993</v>
      </c>
    </row>
    <row r="16" spans="1:6" ht="24.75" customHeight="1">
      <c r="A16" s="39" t="s">
        <v>96</v>
      </c>
      <c r="B16" s="40">
        <v>3000</v>
      </c>
      <c r="C16" s="40">
        <v>2793</v>
      </c>
      <c r="D16" s="41">
        <f t="shared" si="0"/>
        <v>93.10000000000001</v>
      </c>
      <c r="E16" s="40">
        <v>3309</v>
      </c>
      <c r="F16" s="41">
        <f>+C16/E16*100-100</f>
        <v>-15.593834995466906</v>
      </c>
    </row>
    <row r="17" spans="1:6" ht="24.75" customHeight="1">
      <c r="A17" s="39" t="s">
        <v>99</v>
      </c>
      <c r="B17" s="40">
        <v>700</v>
      </c>
      <c r="C17" s="40">
        <v>1079</v>
      </c>
      <c r="D17" s="41">
        <f t="shared" si="0"/>
        <v>154.14285714285714</v>
      </c>
      <c r="E17" s="40">
        <v>632</v>
      </c>
      <c r="F17" s="41">
        <f>+C17/E17*100-100</f>
        <v>70.72784810126583</v>
      </c>
    </row>
    <row r="18" spans="1:6" ht="24.75" customHeight="1">
      <c r="A18" s="42" t="s">
        <v>101</v>
      </c>
      <c r="B18" s="43">
        <f aca="true" t="shared" si="1" ref="B18:B43">+C18</f>
        <v>26143</v>
      </c>
      <c r="C18" s="43">
        <f>SUM(C19:C43)</f>
        <v>26143</v>
      </c>
      <c r="D18" s="44">
        <f t="shared" si="0"/>
        <v>100</v>
      </c>
      <c r="E18" s="43">
        <f>SUM(E19:E43)</f>
        <v>26498</v>
      </c>
      <c r="F18" s="44">
        <f aca="true" t="shared" si="2" ref="F18:F43">+C18/E18*100-100</f>
        <v>-1.3397237527360488</v>
      </c>
    </row>
    <row r="19" spans="1:6" ht="24.75" customHeight="1" hidden="1">
      <c r="A19" s="45" t="s">
        <v>102</v>
      </c>
      <c r="B19" s="46">
        <f t="shared" si="1"/>
        <v>0</v>
      </c>
      <c r="C19" s="47"/>
      <c r="D19" s="48" t="e">
        <f t="shared" si="0"/>
        <v>#DIV/0!</v>
      </c>
      <c r="E19" s="50">
        <v>39</v>
      </c>
      <c r="F19" s="48">
        <f t="shared" si="2"/>
        <v>-100</v>
      </c>
    </row>
    <row r="20" spans="1:6" ht="24.75" customHeight="1" hidden="1">
      <c r="A20" s="45" t="s">
        <v>103</v>
      </c>
      <c r="B20" s="46">
        <f t="shared" si="1"/>
        <v>0</v>
      </c>
      <c r="C20" s="47"/>
      <c r="D20" s="48" t="e">
        <f t="shared" si="0"/>
        <v>#DIV/0!</v>
      </c>
      <c r="E20" s="50">
        <v>24</v>
      </c>
      <c r="F20" s="48">
        <f t="shared" si="2"/>
        <v>-100</v>
      </c>
    </row>
    <row r="21" spans="1:6" ht="24.75" customHeight="1" hidden="1">
      <c r="A21" s="45" t="s">
        <v>104</v>
      </c>
      <c r="B21" s="46">
        <f t="shared" si="1"/>
        <v>0</v>
      </c>
      <c r="C21" s="47"/>
      <c r="D21" s="48" t="e">
        <f t="shared" si="0"/>
        <v>#DIV/0!</v>
      </c>
      <c r="E21" s="51"/>
      <c r="F21" s="48" t="e">
        <f t="shared" si="2"/>
        <v>#DIV/0!</v>
      </c>
    </row>
    <row r="22" spans="1:6" ht="24.75" customHeight="1" hidden="1">
      <c r="A22" s="45" t="s">
        <v>105</v>
      </c>
      <c r="B22" s="46">
        <f t="shared" si="1"/>
        <v>0</v>
      </c>
      <c r="C22" s="47"/>
      <c r="D22" s="48" t="e">
        <f t="shared" si="0"/>
        <v>#DIV/0!</v>
      </c>
      <c r="E22" s="51"/>
      <c r="F22" s="48" t="e">
        <f t="shared" si="2"/>
        <v>#DIV/0!</v>
      </c>
    </row>
    <row r="23" spans="1:6" ht="24.75" customHeight="1" hidden="1">
      <c r="A23" s="45" t="s">
        <v>106</v>
      </c>
      <c r="B23" s="46">
        <f t="shared" si="1"/>
        <v>0</v>
      </c>
      <c r="C23" s="47"/>
      <c r="D23" s="48" t="e">
        <f t="shared" si="0"/>
        <v>#DIV/0!</v>
      </c>
      <c r="E23" s="51">
        <v>133</v>
      </c>
      <c r="F23" s="48">
        <f t="shared" si="2"/>
        <v>-100</v>
      </c>
    </row>
    <row r="24" spans="1:6" ht="24.75" customHeight="1">
      <c r="A24" s="45" t="s">
        <v>107</v>
      </c>
      <c r="B24" s="46">
        <f t="shared" si="1"/>
        <v>5795</v>
      </c>
      <c r="C24" s="47">
        <v>5795</v>
      </c>
      <c r="D24" s="48">
        <f t="shared" si="0"/>
        <v>100</v>
      </c>
      <c r="E24" s="50">
        <v>1404</v>
      </c>
      <c r="F24" s="48">
        <f t="shared" si="2"/>
        <v>312.74928774928776</v>
      </c>
    </row>
    <row r="25" spans="1:6" ht="24.75" customHeight="1">
      <c r="A25" s="45" t="s">
        <v>108</v>
      </c>
      <c r="B25" s="46">
        <f t="shared" si="1"/>
        <v>7920</v>
      </c>
      <c r="C25" s="47">
        <v>7920</v>
      </c>
      <c r="D25" s="48">
        <f t="shared" si="0"/>
        <v>100</v>
      </c>
      <c r="E25" s="50">
        <v>16440</v>
      </c>
      <c r="F25" s="48">
        <f t="shared" si="2"/>
        <v>-51.824817518248175</v>
      </c>
    </row>
    <row r="26" spans="1:6" ht="24.75" customHeight="1">
      <c r="A26" s="45" t="s">
        <v>109</v>
      </c>
      <c r="B26" s="46">
        <f t="shared" si="1"/>
        <v>43</v>
      </c>
      <c r="C26" s="47">
        <v>43</v>
      </c>
      <c r="D26" s="48">
        <f t="shared" si="0"/>
        <v>100</v>
      </c>
      <c r="E26" s="51"/>
      <c r="F26" s="48"/>
    </row>
    <row r="27" spans="1:6" ht="24.75" customHeight="1" hidden="1">
      <c r="A27" s="45" t="s">
        <v>110</v>
      </c>
      <c r="B27" s="46">
        <f t="shared" si="1"/>
        <v>0</v>
      </c>
      <c r="C27" s="46"/>
      <c r="D27" s="48" t="e">
        <f aca="true" t="shared" si="3" ref="D27:D43">+C27/B27*100</f>
        <v>#DIV/0!</v>
      </c>
      <c r="E27" s="51"/>
      <c r="F27" s="48" t="e">
        <f t="shared" si="2"/>
        <v>#DIV/0!</v>
      </c>
    </row>
    <row r="28" spans="1:6" ht="24.75" customHeight="1">
      <c r="A28" s="45" t="s">
        <v>111</v>
      </c>
      <c r="B28" s="46">
        <f t="shared" si="1"/>
        <v>95</v>
      </c>
      <c r="C28" s="46">
        <v>95</v>
      </c>
      <c r="D28" s="48">
        <f t="shared" si="3"/>
        <v>100</v>
      </c>
      <c r="E28" s="46">
        <v>104</v>
      </c>
      <c r="F28" s="48"/>
    </row>
    <row r="29" spans="1:6" ht="24.75" customHeight="1" hidden="1">
      <c r="A29" s="49" t="s">
        <v>146</v>
      </c>
      <c r="B29" s="46">
        <f t="shared" si="1"/>
        <v>0</v>
      </c>
      <c r="C29" s="46"/>
      <c r="D29" s="48"/>
      <c r="E29" s="51"/>
      <c r="F29" s="48" t="e">
        <f t="shared" si="2"/>
        <v>#DIV/0!</v>
      </c>
    </row>
    <row r="30" spans="1:6" ht="24.75" customHeight="1">
      <c r="A30" s="45" t="s">
        <v>113</v>
      </c>
      <c r="B30" s="46">
        <f t="shared" si="1"/>
        <v>2974</v>
      </c>
      <c r="C30" s="46">
        <v>2974</v>
      </c>
      <c r="D30" s="48">
        <f t="shared" si="3"/>
        <v>100</v>
      </c>
      <c r="E30" s="51">
        <v>5107</v>
      </c>
      <c r="F30" s="48">
        <f t="shared" si="2"/>
        <v>-41.76620325044057</v>
      </c>
    </row>
    <row r="31" spans="1:6" ht="24.75" customHeight="1">
      <c r="A31" s="45" t="s">
        <v>114</v>
      </c>
      <c r="B31" s="46">
        <f t="shared" si="1"/>
        <v>339</v>
      </c>
      <c r="C31" s="46">
        <v>339</v>
      </c>
      <c r="D31" s="48">
        <f t="shared" si="3"/>
        <v>100</v>
      </c>
      <c r="E31" s="46"/>
      <c r="F31" s="48"/>
    </row>
    <row r="32" spans="1:6" ht="24.75" customHeight="1" hidden="1">
      <c r="A32" s="45" t="s">
        <v>115</v>
      </c>
      <c r="B32" s="46">
        <f t="shared" si="1"/>
        <v>0</v>
      </c>
      <c r="C32" s="46"/>
      <c r="D32" s="48" t="e">
        <f t="shared" si="3"/>
        <v>#DIV/0!</v>
      </c>
      <c r="E32" s="51"/>
      <c r="F32" s="48" t="e">
        <f t="shared" si="2"/>
        <v>#DIV/0!</v>
      </c>
    </row>
    <row r="33" spans="1:6" ht="24.75" customHeight="1" hidden="1">
      <c r="A33" s="45" t="s">
        <v>116</v>
      </c>
      <c r="B33" s="46">
        <f t="shared" si="1"/>
        <v>0</v>
      </c>
      <c r="C33" s="47"/>
      <c r="D33" s="48" t="e">
        <f t="shared" si="3"/>
        <v>#DIV/0!</v>
      </c>
      <c r="E33" s="51">
        <v>30</v>
      </c>
      <c r="F33" s="48">
        <f t="shared" si="2"/>
        <v>-100</v>
      </c>
    </row>
    <row r="34" spans="1:6" ht="24.75" customHeight="1" hidden="1">
      <c r="A34" s="45" t="s">
        <v>117</v>
      </c>
      <c r="B34" s="46">
        <f t="shared" si="1"/>
        <v>0</v>
      </c>
      <c r="C34" s="47"/>
      <c r="D34" s="48"/>
      <c r="E34" s="46"/>
      <c r="F34" s="48" t="e">
        <f t="shared" si="2"/>
        <v>#DIV/0!</v>
      </c>
    </row>
    <row r="35" spans="1:6" ht="24.75" customHeight="1" hidden="1">
      <c r="A35" s="45" t="s">
        <v>118</v>
      </c>
      <c r="B35" s="46">
        <f t="shared" si="1"/>
        <v>0</v>
      </c>
      <c r="C35" s="47"/>
      <c r="D35" s="48" t="e">
        <f t="shared" si="3"/>
        <v>#DIV/0!</v>
      </c>
      <c r="E35" s="46"/>
      <c r="F35" s="48" t="e">
        <f t="shared" si="2"/>
        <v>#DIV/0!</v>
      </c>
    </row>
    <row r="36" spans="1:6" ht="24.75" customHeight="1" hidden="1">
      <c r="A36" s="45" t="s">
        <v>119</v>
      </c>
      <c r="B36" s="46">
        <f t="shared" si="1"/>
        <v>0</v>
      </c>
      <c r="C36" s="47"/>
      <c r="D36" s="48" t="e">
        <f t="shared" si="3"/>
        <v>#DIV/0!</v>
      </c>
      <c r="E36" s="46"/>
      <c r="F36" s="48" t="e">
        <f t="shared" si="2"/>
        <v>#DIV/0!</v>
      </c>
    </row>
    <row r="37" spans="1:6" ht="24.75" customHeight="1">
      <c r="A37" s="45" t="s">
        <v>121</v>
      </c>
      <c r="B37" s="46">
        <f t="shared" si="1"/>
        <v>2</v>
      </c>
      <c r="C37" s="47">
        <v>2</v>
      </c>
      <c r="D37" s="48">
        <f t="shared" si="3"/>
        <v>100</v>
      </c>
      <c r="E37" s="47">
        <v>2</v>
      </c>
      <c r="F37" s="48"/>
    </row>
    <row r="38" spans="1:6" ht="24.75" customHeight="1">
      <c r="A38" s="45" t="s">
        <v>122</v>
      </c>
      <c r="B38" s="46">
        <f t="shared" si="1"/>
        <v>775</v>
      </c>
      <c r="C38" s="47">
        <v>775</v>
      </c>
      <c r="D38" s="48">
        <f t="shared" si="3"/>
        <v>100</v>
      </c>
      <c r="E38" s="46">
        <v>1440</v>
      </c>
      <c r="F38" s="48">
        <f t="shared" si="2"/>
        <v>-46.18055555555556</v>
      </c>
    </row>
    <row r="39" spans="1:6" ht="24.75" customHeight="1" hidden="1">
      <c r="A39" s="45" t="s">
        <v>123</v>
      </c>
      <c r="B39" s="46">
        <f t="shared" si="1"/>
        <v>0</v>
      </c>
      <c r="C39" s="47"/>
      <c r="D39" s="48" t="e">
        <f t="shared" si="3"/>
        <v>#DIV/0!</v>
      </c>
      <c r="E39" s="46"/>
      <c r="F39" s="48" t="e">
        <f t="shared" si="2"/>
        <v>#DIV/0!</v>
      </c>
    </row>
    <row r="40" spans="1:6" ht="24.75" customHeight="1" hidden="1">
      <c r="A40" s="45" t="s">
        <v>124</v>
      </c>
      <c r="B40" s="46">
        <f t="shared" si="1"/>
        <v>0</v>
      </c>
      <c r="C40" s="47"/>
      <c r="D40" s="48" t="e">
        <f t="shared" si="3"/>
        <v>#DIV/0!</v>
      </c>
      <c r="E40" s="46"/>
      <c r="F40" s="48" t="e">
        <f t="shared" si="2"/>
        <v>#DIV/0!</v>
      </c>
    </row>
    <row r="41" spans="1:6" ht="24.75" customHeight="1">
      <c r="A41" s="45" t="s">
        <v>125</v>
      </c>
      <c r="B41" s="46">
        <f t="shared" si="1"/>
        <v>345</v>
      </c>
      <c r="C41" s="47">
        <v>345</v>
      </c>
      <c r="D41" s="48">
        <f t="shared" si="3"/>
        <v>100</v>
      </c>
      <c r="E41" s="46">
        <v>100</v>
      </c>
      <c r="F41" s="48"/>
    </row>
    <row r="42" spans="1:6" ht="24.75" customHeight="1">
      <c r="A42" s="45" t="s">
        <v>127</v>
      </c>
      <c r="B42" s="46">
        <f t="shared" si="1"/>
        <v>7429</v>
      </c>
      <c r="C42" s="47">
        <v>7429</v>
      </c>
      <c r="D42" s="48">
        <f t="shared" si="3"/>
        <v>100</v>
      </c>
      <c r="E42" s="46">
        <v>1298</v>
      </c>
      <c r="F42" s="48">
        <f t="shared" si="2"/>
        <v>472.3420647149461</v>
      </c>
    </row>
    <row r="43" spans="1:6" ht="24.75" customHeight="1">
      <c r="A43" s="45" t="s">
        <v>128</v>
      </c>
      <c r="B43" s="46">
        <f t="shared" si="1"/>
        <v>426</v>
      </c>
      <c r="C43" s="47">
        <f>363+63</f>
        <v>426</v>
      </c>
      <c r="D43" s="48">
        <f t="shared" si="3"/>
        <v>100</v>
      </c>
      <c r="E43" s="46">
        <v>377</v>
      </c>
      <c r="F43" s="48">
        <f t="shared" si="2"/>
        <v>12.9973474801061</v>
      </c>
    </row>
  </sheetData>
  <sheetProtection/>
  <mergeCells count="2">
    <mergeCell ref="A1:F1"/>
    <mergeCell ref="D3:F3"/>
  </mergeCells>
  <printOptions horizontalCentered="1" verticalCentered="1"/>
  <pageMargins left="0.9842519685039371" right="0.5511811023622047" top="0.7086614173228347" bottom="0.7874015748031497" header="0.35433070866141736" footer="0.4724409448818898"/>
  <pageSetup errors="blank" firstPageNumber="13" useFirstPageNumber="1" horizontalDpi="600" verticalDpi="600" orientation="portrait" paperSize="9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workbookViewId="0" topLeftCell="A1">
      <selection activeCell="U7" sqref="U7"/>
    </sheetView>
  </sheetViews>
  <sheetFormatPr defaultColWidth="9.00390625" defaultRowHeight="14.25"/>
  <cols>
    <col min="1" max="1" width="30.875" style="14" customWidth="1"/>
    <col min="2" max="2" width="10.00390625" style="14" customWidth="1"/>
    <col min="3" max="4" width="10.125" style="14" customWidth="1"/>
    <col min="5" max="5" width="10.125" style="14" hidden="1" customWidth="1"/>
    <col min="6" max="16384" width="9.00390625" style="14" customWidth="1"/>
  </cols>
  <sheetData>
    <row r="1" spans="1:6" ht="76.5" customHeight="1">
      <c r="A1" s="15" t="s">
        <v>147</v>
      </c>
      <c r="B1" s="15"/>
      <c r="C1" s="15"/>
      <c r="D1" s="15"/>
      <c r="E1" s="15"/>
      <c r="F1" s="15"/>
    </row>
    <row r="2" spans="1:5" ht="20.25" customHeight="1">
      <c r="A2" s="16"/>
      <c r="B2" s="16"/>
      <c r="C2" s="16"/>
      <c r="D2" s="16"/>
      <c r="E2" s="16"/>
    </row>
    <row r="3" spans="3:5" ht="13.5" customHeight="1">
      <c r="C3" s="17"/>
      <c r="D3" s="18" t="s">
        <v>32</v>
      </c>
      <c r="E3" s="27"/>
    </row>
    <row r="4" spans="1:6" ht="35.25" customHeight="1">
      <c r="A4" s="19" t="s">
        <v>130</v>
      </c>
      <c r="B4" s="20" t="s">
        <v>148</v>
      </c>
      <c r="C4" s="20" t="s">
        <v>149</v>
      </c>
      <c r="D4" s="20" t="s">
        <v>36</v>
      </c>
      <c r="E4" s="20" t="s">
        <v>131</v>
      </c>
      <c r="F4" s="20" t="s">
        <v>38</v>
      </c>
    </row>
    <row r="5" spans="1:6" ht="27.75" customHeight="1">
      <c r="A5" s="21" t="s">
        <v>132</v>
      </c>
      <c r="B5" s="22">
        <f>SUM(B6:B10)</f>
        <v>40527</v>
      </c>
      <c r="C5" s="22">
        <f>SUM(C6:C10)</f>
        <v>50580</v>
      </c>
      <c r="D5" s="23">
        <f>C5/B5*100</f>
        <v>124.80568509882302</v>
      </c>
      <c r="E5" s="22">
        <f>SUM(E6:E10)</f>
        <v>40620</v>
      </c>
      <c r="F5" s="28">
        <f aca="true" t="shared" si="0" ref="F5:F16">(C5-E5)/E5*100</f>
        <v>24.519940915805023</v>
      </c>
    </row>
    <row r="6" spans="1:6" ht="27.75" customHeight="1">
      <c r="A6" s="24" t="s">
        <v>133</v>
      </c>
      <c r="B6" s="25">
        <v>30067</v>
      </c>
      <c r="C6" s="25">
        <v>38833</v>
      </c>
      <c r="D6" s="26">
        <f aca="true" t="shared" si="1" ref="D6:D16">C6/B6*100</f>
        <v>129.15488741809958</v>
      </c>
      <c r="E6" s="25">
        <v>29953</v>
      </c>
      <c r="F6" s="29">
        <f t="shared" si="0"/>
        <v>29.64644609888826</v>
      </c>
    </row>
    <row r="7" spans="1:6" ht="27.75" customHeight="1">
      <c r="A7" s="24" t="s">
        <v>134</v>
      </c>
      <c r="B7" s="25">
        <v>1841</v>
      </c>
      <c r="C7" s="25">
        <v>2335</v>
      </c>
      <c r="D7" s="26">
        <f t="shared" si="1"/>
        <v>126.83324280282456</v>
      </c>
      <c r="E7" s="25">
        <v>2347</v>
      </c>
      <c r="F7" s="29">
        <f t="shared" si="0"/>
        <v>-0.5112910097997444</v>
      </c>
    </row>
    <row r="8" spans="1:6" ht="27.75" customHeight="1">
      <c r="A8" s="24" t="s">
        <v>135</v>
      </c>
      <c r="B8" s="25">
        <v>7737</v>
      </c>
      <c r="C8" s="25">
        <v>8164</v>
      </c>
      <c r="D8" s="26">
        <f t="shared" si="1"/>
        <v>105.51893498772134</v>
      </c>
      <c r="E8" s="25">
        <v>7419</v>
      </c>
      <c r="F8" s="29">
        <f t="shared" si="0"/>
        <v>10.041784607089904</v>
      </c>
    </row>
    <row r="9" spans="1:6" ht="27.75" customHeight="1">
      <c r="A9" s="24" t="s">
        <v>136</v>
      </c>
      <c r="B9" s="25">
        <v>524</v>
      </c>
      <c r="C9" s="25">
        <v>824</v>
      </c>
      <c r="D9" s="26">
        <f t="shared" si="1"/>
        <v>157.25190839694656</v>
      </c>
      <c r="E9" s="25">
        <v>514</v>
      </c>
      <c r="F9" s="29">
        <f t="shared" si="0"/>
        <v>60.311284046692606</v>
      </c>
    </row>
    <row r="10" spans="1:6" ht="27.75" customHeight="1">
      <c r="A10" s="24" t="s">
        <v>137</v>
      </c>
      <c r="B10" s="25">
        <v>358</v>
      </c>
      <c r="C10" s="25">
        <v>424</v>
      </c>
      <c r="D10" s="26">
        <f t="shared" si="1"/>
        <v>118.43575418994415</v>
      </c>
      <c r="E10" s="25">
        <v>387</v>
      </c>
      <c r="F10" s="29">
        <f t="shared" si="0"/>
        <v>9.560723514211885</v>
      </c>
    </row>
    <row r="11" spans="1:6" ht="27.75" customHeight="1">
      <c r="A11" s="21" t="s">
        <v>140</v>
      </c>
      <c r="B11" s="22">
        <f>SUM(B12:B16)</f>
        <v>43051</v>
      </c>
      <c r="C11" s="22">
        <f>SUM(C12:C16)</f>
        <v>44915</v>
      </c>
      <c r="D11" s="23">
        <f t="shared" si="1"/>
        <v>104.32974843789924</v>
      </c>
      <c r="E11" s="22">
        <f>SUM(E12:E16)</f>
        <v>37317</v>
      </c>
      <c r="F11" s="28">
        <f t="shared" si="0"/>
        <v>20.36069351769971</v>
      </c>
    </row>
    <row r="12" spans="1:6" ht="27.75" customHeight="1">
      <c r="A12" s="24" t="s">
        <v>133</v>
      </c>
      <c r="B12" s="25">
        <v>33949</v>
      </c>
      <c r="C12" s="25">
        <v>35674</v>
      </c>
      <c r="D12" s="26">
        <f t="shared" si="1"/>
        <v>105.0811511384724</v>
      </c>
      <c r="E12" s="25">
        <v>28928</v>
      </c>
      <c r="F12" s="29">
        <f t="shared" si="0"/>
        <v>23.319966814159294</v>
      </c>
    </row>
    <row r="13" spans="1:6" ht="27.75" customHeight="1">
      <c r="A13" s="24" t="s">
        <v>134</v>
      </c>
      <c r="B13" s="25">
        <v>225</v>
      </c>
      <c r="C13" s="25">
        <v>801</v>
      </c>
      <c r="D13" s="26">
        <f t="shared" si="1"/>
        <v>356</v>
      </c>
      <c r="E13" s="25">
        <v>155</v>
      </c>
      <c r="F13" s="29">
        <f t="shared" si="0"/>
        <v>416.77419354838713</v>
      </c>
    </row>
    <row r="14" spans="1:6" ht="27.75" customHeight="1">
      <c r="A14" s="24" t="s">
        <v>135</v>
      </c>
      <c r="B14" s="25">
        <v>7533</v>
      </c>
      <c r="C14" s="25">
        <v>7490</v>
      </c>
      <c r="D14" s="26">
        <f t="shared" si="1"/>
        <v>99.42917828222487</v>
      </c>
      <c r="E14" s="25">
        <v>7137</v>
      </c>
      <c r="F14" s="29">
        <f t="shared" si="0"/>
        <v>4.9460557657278965</v>
      </c>
    </row>
    <row r="15" spans="1:6" ht="27.75" customHeight="1">
      <c r="A15" s="24" t="s">
        <v>136</v>
      </c>
      <c r="B15" s="25">
        <v>986</v>
      </c>
      <c r="C15" s="25">
        <v>609</v>
      </c>
      <c r="D15" s="26">
        <f t="shared" si="1"/>
        <v>61.76470588235294</v>
      </c>
      <c r="E15" s="25">
        <v>1043</v>
      </c>
      <c r="F15" s="29">
        <f t="shared" si="0"/>
        <v>-41.61073825503356</v>
      </c>
    </row>
    <row r="16" spans="1:6" ht="27.75" customHeight="1">
      <c r="A16" s="24" t="s">
        <v>137</v>
      </c>
      <c r="B16" s="25">
        <v>358</v>
      </c>
      <c r="C16" s="25">
        <v>341</v>
      </c>
      <c r="D16" s="26">
        <f t="shared" si="1"/>
        <v>95.25139664804469</v>
      </c>
      <c r="E16" s="25">
        <v>54</v>
      </c>
      <c r="F16" s="29">
        <f t="shared" si="0"/>
        <v>531.4814814814815</v>
      </c>
    </row>
    <row r="17" ht="19.5" customHeight="1"/>
  </sheetData>
  <sheetProtection/>
  <mergeCells count="1">
    <mergeCell ref="A1:F1"/>
  </mergeCells>
  <printOptions horizontalCentered="1"/>
  <pageMargins left="0.9842519685039371" right="0.5511811023622047" top="0.7086614173228347" bottom="0.7874015748031497" header="0.35433070866141736" footer="0.4724409448818898"/>
  <pageSetup errors="blank" firstPageNumber="14" useFirstPageNumber="1" horizontalDpi="600" verticalDpi="600" orientation="portrait" paperSize="9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15"/>
  <sheetViews>
    <sheetView showZeros="0" tabSelected="1" workbookViewId="0" topLeftCell="A1">
      <selection activeCell="U7" sqref="U7"/>
    </sheetView>
  </sheetViews>
  <sheetFormatPr defaultColWidth="9.00390625" defaultRowHeight="14.25"/>
  <cols>
    <col min="1" max="1" width="8.50390625" style="0" customWidth="1"/>
    <col min="2" max="4" width="7.75390625" style="0" customWidth="1"/>
    <col min="5" max="7" width="6.75390625" style="0" customWidth="1"/>
    <col min="8" max="9" width="6.75390625" style="0" hidden="1" customWidth="1"/>
    <col min="10" max="11" width="8.625" style="0" customWidth="1"/>
    <col min="12" max="12" width="8.125" style="0" customWidth="1"/>
    <col min="13" max="13" width="15.50390625" style="0" hidden="1" customWidth="1"/>
    <col min="14" max="15" width="9.00390625" style="0" hidden="1" customWidth="1"/>
    <col min="16" max="16" width="10.00390625" style="0" hidden="1" customWidth="1"/>
    <col min="17" max="17" width="12.125" style="0" hidden="1" customWidth="1"/>
    <col min="18" max="18" width="9.00390625" style="0" hidden="1" customWidth="1"/>
  </cols>
  <sheetData>
    <row r="1" spans="1:12" ht="83.25" customHeight="1">
      <c r="A1" s="1" t="s">
        <v>150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customHeight="1">
      <c r="A3" s="2"/>
      <c r="B3" s="2"/>
      <c r="C3" s="2"/>
      <c r="D3" s="2"/>
      <c r="E3" s="2"/>
      <c r="F3" s="2"/>
      <c r="G3" s="2"/>
      <c r="K3" s="8" t="s">
        <v>32</v>
      </c>
      <c r="L3" s="8"/>
    </row>
    <row r="4" spans="1:18" ht="24" customHeight="1">
      <c r="A4" s="3" t="s">
        <v>151</v>
      </c>
      <c r="B4" s="3" t="s">
        <v>152</v>
      </c>
      <c r="C4" s="3"/>
      <c r="D4" s="3"/>
      <c r="E4" s="7" t="s">
        <v>153</v>
      </c>
      <c r="F4" s="7"/>
      <c r="G4" s="7"/>
      <c r="H4" s="7"/>
      <c r="I4" s="7"/>
      <c r="J4" s="3" t="s">
        <v>154</v>
      </c>
      <c r="K4" s="3"/>
      <c r="L4" s="3"/>
      <c r="P4" s="9" t="s">
        <v>154</v>
      </c>
      <c r="Q4" s="9"/>
      <c r="R4" s="9"/>
    </row>
    <row r="5" spans="1:18" ht="24" customHeight="1">
      <c r="A5" s="3"/>
      <c r="B5" s="3"/>
      <c r="C5" s="3"/>
      <c r="D5" s="3"/>
      <c r="E5" s="3" t="s">
        <v>155</v>
      </c>
      <c r="F5" s="7" t="s">
        <v>156</v>
      </c>
      <c r="G5" s="7" t="s">
        <v>157</v>
      </c>
      <c r="H5" s="7" t="s">
        <v>158</v>
      </c>
      <c r="I5" s="7" t="s">
        <v>159</v>
      </c>
      <c r="J5" s="3"/>
      <c r="K5" s="3"/>
      <c r="L5" s="3"/>
      <c r="P5" s="9"/>
      <c r="Q5" s="9"/>
      <c r="R5" s="9"/>
    </row>
    <row r="6" spans="1:18" ht="30" customHeight="1">
      <c r="A6" s="3"/>
      <c r="B6" s="3" t="s">
        <v>155</v>
      </c>
      <c r="C6" s="3" t="s">
        <v>160</v>
      </c>
      <c r="D6" s="3" t="s">
        <v>161</v>
      </c>
      <c r="E6" s="3"/>
      <c r="F6" s="7"/>
      <c r="G6" s="7"/>
      <c r="H6" s="7"/>
      <c r="I6" s="7"/>
      <c r="J6" s="3" t="s">
        <v>162</v>
      </c>
      <c r="K6" s="3" t="s">
        <v>160</v>
      </c>
      <c r="L6" s="3" t="s">
        <v>161</v>
      </c>
      <c r="P6" s="9" t="s">
        <v>162</v>
      </c>
      <c r="Q6" s="9" t="s">
        <v>160</v>
      </c>
      <c r="R6" s="9" t="s">
        <v>161</v>
      </c>
    </row>
    <row r="7" spans="1:18" ht="39.75" customHeight="1">
      <c r="A7" s="3" t="s">
        <v>163</v>
      </c>
      <c r="B7" s="4">
        <v>44.865295</v>
      </c>
      <c r="C7" s="4">
        <v>31.705246000000002</v>
      </c>
      <c r="D7" s="4">
        <v>13.160048999999999</v>
      </c>
      <c r="E7" s="4">
        <v>5.4</v>
      </c>
      <c r="F7" s="4">
        <v>4.6</v>
      </c>
      <c r="G7" s="4">
        <v>0.8</v>
      </c>
      <c r="H7" s="4">
        <v>0</v>
      </c>
      <c r="I7" s="4">
        <v>0</v>
      </c>
      <c r="J7" s="4">
        <v>50.265295</v>
      </c>
      <c r="K7" s="4">
        <v>36.305246000000004</v>
      </c>
      <c r="L7" s="4">
        <v>13.960049</v>
      </c>
      <c r="M7" s="10">
        <f aca="true" t="shared" si="0" ref="M7:R7">SUM(M8:M15)</f>
        <v>50.265295</v>
      </c>
      <c r="N7" s="10">
        <f t="shared" si="0"/>
        <v>0</v>
      </c>
      <c r="O7" s="10">
        <f t="shared" si="0"/>
        <v>-50.265295</v>
      </c>
      <c r="P7" s="10">
        <f t="shared" si="0"/>
        <v>50.2652938289</v>
      </c>
      <c r="Q7" s="10">
        <f t="shared" si="0"/>
        <v>36.3052449613</v>
      </c>
      <c r="R7" s="10">
        <f t="shared" si="0"/>
        <v>13.9600488676</v>
      </c>
    </row>
    <row r="8" spans="1:18" ht="28.5" customHeight="1">
      <c r="A8" s="5" t="s">
        <v>164</v>
      </c>
      <c r="B8" s="6">
        <v>7.924888</v>
      </c>
      <c r="C8" s="6">
        <v>3.167507</v>
      </c>
      <c r="D8" s="6">
        <v>4.757381</v>
      </c>
      <c r="E8" s="6">
        <v>1.7</v>
      </c>
      <c r="F8" s="6">
        <v>1.7</v>
      </c>
      <c r="G8" s="6">
        <v>0</v>
      </c>
      <c r="H8" s="6">
        <v>0</v>
      </c>
      <c r="I8" s="6">
        <v>0</v>
      </c>
      <c r="J8" s="6">
        <v>9.624888</v>
      </c>
      <c r="K8" s="6">
        <v>4.867507</v>
      </c>
      <c r="L8" s="6">
        <v>4.757381</v>
      </c>
      <c r="M8" s="11">
        <f aca="true" t="shared" si="1" ref="M8:M15">K8+L8</f>
        <v>9.624887999999999</v>
      </c>
      <c r="N8" s="12">
        <f aca="true" t="shared" si="2" ref="N8:N15">SUMIF($A$7:$A$15,J8,$B$7:$B$15)</f>
        <v>0</v>
      </c>
      <c r="O8" s="11">
        <f aca="true" t="shared" si="3" ref="O8:O15">N8-M8</f>
        <v>-9.624887999999999</v>
      </c>
      <c r="P8" s="13">
        <v>9.624887999999999</v>
      </c>
      <c r="Q8" s="13">
        <v>4.867507</v>
      </c>
      <c r="R8" s="13">
        <v>4.757381</v>
      </c>
    </row>
    <row r="9" spans="1:18" ht="28.5" customHeight="1">
      <c r="A9" s="5" t="s">
        <v>165</v>
      </c>
      <c r="B9" s="6">
        <v>36.940407</v>
      </c>
      <c r="C9" s="6">
        <v>28.537739000000002</v>
      </c>
      <c r="D9" s="6">
        <v>8.402668</v>
      </c>
      <c r="E9" s="6">
        <v>3.7</v>
      </c>
      <c r="F9" s="6">
        <v>2.9</v>
      </c>
      <c r="G9" s="6">
        <v>0.8</v>
      </c>
      <c r="H9" s="6">
        <v>0</v>
      </c>
      <c r="I9" s="6">
        <v>0</v>
      </c>
      <c r="J9" s="6">
        <v>40.640407</v>
      </c>
      <c r="K9" s="6">
        <v>31.437739</v>
      </c>
      <c r="L9" s="6">
        <v>9.202668000000001</v>
      </c>
      <c r="M9" s="11"/>
      <c r="N9" s="12"/>
      <c r="O9" s="11"/>
      <c r="P9" s="13"/>
      <c r="Q9" s="13"/>
      <c r="R9" s="13"/>
    </row>
    <row r="10" spans="1:18" ht="28.5" customHeight="1">
      <c r="A10" s="5" t="s">
        <v>166</v>
      </c>
      <c r="B10" s="6">
        <v>11.17405</v>
      </c>
      <c r="C10" s="6">
        <v>6.743025</v>
      </c>
      <c r="D10" s="6">
        <v>4.431025</v>
      </c>
      <c r="E10" s="6">
        <v>1.4</v>
      </c>
      <c r="F10" s="6">
        <v>1</v>
      </c>
      <c r="G10" s="6">
        <v>0.4</v>
      </c>
      <c r="H10" s="6">
        <v>0</v>
      </c>
      <c r="I10" s="6">
        <v>0</v>
      </c>
      <c r="J10" s="6">
        <v>12.57405</v>
      </c>
      <c r="K10" s="6">
        <v>7.743025</v>
      </c>
      <c r="L10" s="6">
        <v>4.831025</v>
      </c>
      <c r="M10" s="11">
        <f t="shared" si="1"/>
        <v>12.57405</v>
      </c>
      <c r="N10" s="12">
        <f t="shared" si="2"/>
        <v>0</v>
      </c>
      <c r="O10" s="11">
        <f t="shared" si="3"/>
        <v>-12.57405</v>
      </c>
      <c r="P10" s="13">
        <v>12.574049884399999</v>
      </c>
      <c r="Q10" s="13">
        <v>7.7430245644</v>
      </c>
      <c r="R10" s="13">
        <v>4.83102532</v>
      </c>
    </row>
    <row r="11" spans="1:18" ht="28.5" customHeight="1">
      <c r="A11" s="5" t="s">
        <v>167</v>
      </c>
      <c r="B11" s="6">
        <v>1.5550700000000002</v>
      </c>
      <c r="C11" s="6">
        <v>1.5550700000000002</v>
      </c>
      <c r="D11" s="6">
        <v>0</v>
      </c>
      <c r="E11" s="6">
        <v>0.15</v>
      </c>
      <c r="F11" s="6">
        <v>0.15</v>
      </c>
      <c r="G11" s="6">
        <v>0</v>
      </c>
      <c r="H11" s="6">
        <v>0</v>
      </c>
      <c r="I11" s="6">
        <v>0</v>
      </c>
      <c r="J11" s="6">
        <v>1.70507</v>
      </c>
      <c r="K11" s="6">
        <v>1.70507</v>
      </c>
      <c r="L11" s="6">
        <v>0</v>
      </c>
      <c r="M11" s="11">
        <f t="shared" si="1"/>
        <v>1.70507</v>
      </c>
      <c r="N11" s="12">
        <f t="shared" si="2"/>
        <v>0</v>
      </c>
      <c r="O11" s="11">
        <f t="shared" si="3"/>
        <v>-1.70507</v>
      </c>
      <c r="P11" s="13">
        <v>1.7050697981999998</v>
      </c>
      <c r="Q11" s="13">
        <v>1.7050697981999998</v>
      </c>
      <c r="R11" s="13">
        <v>0</v>
      </c>
    </row>
    <row r="12" spans="1:18" ht="28.5" customHeight="1">
      <c r="A12" s="5" t="s">
        <v>168</v>
      </c>
      <c r="B12" s="6">
        <v>4.903148</v>
      </c>
      <c r="C12" s="6">
        <v>4.416974</v>
      </c>
      <c r="D12" s="6">
        <v>0.486174</v>
      </c>
      <c r="E12" s="6">
        <v>0.65</v>
      </c>
      <c r="F12" s="6">
        <v>0.45</v>
      </c>
      <c r="G12" s="6">
        <v>0.2</v>
      </c>
      <c r="H12" s="6">
        <v>0</v>
      </c>
      <c r="I12" s="6">
        <v>0</v>
      </c>
      <c r="J12" s="6">
        <v>5.553147999999999</v>
      </c>
      <c r="K12" s="6">
        <v>4.866974</v>
      </c>
      <c r="L12" s="6">
        <v>0.686174</v>
      </c>
      <c r="M12" s="11">
        <f t="shared" si="1"/>
        <v>5.553148</v>
      </c>
      <c r="N12" s="12">
        <f t="shared" si="2"/>
        <v>0</v>
      </c>
      <c r="O12" s="11">
        <f t="shared" si="3"/>
        <v>-5.553148</v>
      </c>
      <c r="P12" s="13">
        <v>5.5531474707</v>
      </c>
      <c r="Q12" s="13">
        <v>4.8669739231</v>
      </c>
      <c r="R12" s="13">
        <v>0.6861735475999999</v>
      </c>
    </row>
    <row r="13" spans="1:18" ht="28.5" customHeight="1">
      <c r="A13" s="5" t="s">
        <v>169</v>
      </c>
      <c r="B13" s="6">
        <v>8.139895</v>
      </c>
      <c r="C13" s="6">
        <v>7.220136</v>
      </c>
      <c r="D13" s="6">
        <v>0.919759</v>
      </c>
      <c r="E13" s="6">
        <v>0.6</v>
      </c>
      <c r="F13" s="6">
        <v>0.6</v>
      </c>
      <c r="G13" s="6">
        <v>0</v>
      </c>
      <c r="H13" s="6">
        <v>0</v>
      </c>
      <c r="I13" s="6">
        <v>0</v>
      </c>
      <c r="J13" s="6">
        <v>8.739894999999999</v>
      </c>
      <c r="K13" s="6">
        <v>7.820136</v>
      </c>
      <c r="L13" s="6">
        <v>0.919759</v>
      </c>
      <c r="M13" s="11">
        <f t="shared" si="1"/>
        <v>8.739895</v>
      </c>
      <c r="N13" s="12">
        <f t="shared" si="2"/>
        <v>0</v>
      </c>
      <c r="O13" s="11">
        <f t="shared" si="3"/>
        <v>-8.739895</v>
      </c>
      <c r="P13" s="13">
        <v>8.739894782999999</v>
      </c>
      <c r="Q13" s="13">
        <v>7.820135782999999</v>
      </c>
      <c r="R13" s="13">
        <v>0.919759</v>
      </c>
    </row>
    <row r="14" spans="1:18" ht="28.5" customHeight="1">
      <c r="A14" s="5" t="s">
        <v>170</v>
      </c>
      <c r="B14" s="6">
        <v>6.860463</v>
      </c>
      <c r="C14" s="6">
        <v>4.996963</v>
      </c>
      <c r="D14" s="6">
        <v>1.8635</v>
      </c>
      <c r="E14" s="6">
        <v>0.5</v>
      </c>
      <c r="F14" s="6">
        <v>0.5</v>
      </c>
      <c r="G14" s="6">
        <v>0</v>
      </c>
      <c r="H14" s="6">
        <v>0</v>
      </c>
      <c r="I14" s="6">
        <v>0</v>
      </c>
      <c r="J14" s="6">
        <v>7.360463</v>
      </c>
      <c r="K14" s="6">
        <v>5.496963</v>
      </c>
      <c r="L14" s="6">
        <v>1.8635</v>
      </c>
      <c r="M14" s="11">
        <f t="shared" si="1"/>
        <v>7.360463</v>
      </c>
      <c r="N14" s="12">
        <f t="shared" si="2"/>
        <v>0</v>
      </c>
      <c r="O14" s="11">
        <f t="shared" si="3"/>
        <v>-7.360463</v>
      </c>
      <c r="P14" s="13">
        <v>7.360463</v>
      </c>
      <c r="Q14" s="13">
        <v>5.496963</v>
      </c>
      <c r="R14" s="13">
        <v>1.8635</v>
      </c>
    </row>
    <row r="15" spans="1:18" ht="28.5" customHeight="1">
      <c r="A15" s="5" t="s">
        <v>171</v>
      </c>
      <c r="B15" s="6">
        <v>4.307780999999999</v>
      </c>
      <c r="C15" s="6">
        <v>3.605571</v>
      </c>
      <c r="D15" s="6">
        <v>0.70221</v>
      </c>
      <c r="E15" s="6">
        <v>0.4</v>
      </c>
      <c r="F15" s="6">
        <v>0.2</v>
      </c>
      <c r="G15" s="6">
        <v>0.2</v>
      </c>
      <c r="H15" s="6">
        <v>0</v>
      </c>
      <c r="I15" s="6">
        <v>0</v>
      </c>
      <c r="J15" s="6">
        <v>4.707781</v>
      </c>
      <c r="K15" s="6">
        <v>3.805571</v>
      </c>
      <c r="L15" s="6">
        <v>0.9022100000000001</v>
      </c>
      <c r="M15" s="11">
        <f t="shared" si="1"/>
        <v>4.707781</v>
      </c>
      <c r="N15" s="12">
        <f t="shared" si="2"/>
        <v>0</v>
      </c>
      <c r="O15" s="11">
        <f t="shared" si="3"/>
        <v>-4.707781</v>
      </c>
      <c r="P15" s="13">
        <v>4.707780892600001</v>
      </c>
      <c r="Q15" s="13">
        <v>3.8055708926</v>
      </c>
      <c r="R15" s="13">
        <v>0.90221</v>
      </c>
    </row>
  </sheetData>
  <sheetProtection/>
  <mergeCells count="12">
    <mergeCell ref="A1:L1"/>
    <mergeCell ref="K3:L3"/>
    <mergeCell ref="E4:I4"/>
    <mergeCell ref="A4:A6"/>
    <mergeCell ref="E5:E6"/>
    <mergeCell ref="F5:F6"/>
    <mergeCell ref="G5:G6"/>
    <mergeCell ref="H5:H6"/>
    <mergeCell ref="I5:I6"/>
    <mergeCell ref="J4:L5"/>
    <mergeCell ref="P4:R5"/>
    <mergeCell ref="B4:D5"/>
  </mergeCells>
  <printOptions horizontalCentered="1"/>
  <pageMargins left="0.7480314960629921" right="0.31496062992125984" top="0.7086614173228347" bottom="0.7874015748031497" header="0.2755905511811024" footer="0.4724409448818898"/>
  <pageSetup errors="blank" firstPageNumber="15" useFirstPageNumber="1" horizontalDpi="600" verticalDpi="600" orientation="portrait" paperSize="9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K3:P58"/>
  <sheetViews>
    <sheetView workbookViewId="0" topLeftCell="A1">
      <selection activeCell="K43" sqref="K43"/>
    </sheetView>
  </sheetViews>
  <sheetFormatPr defaultColWidth="9.00390625" defaultRowHeight="14.25"/>
  <cols>
    <col min="11" max="11" width="21.00390625" style="0" customWidth="1"/>
  </cols>
  <sheetData>
    <row r="3" ht="14.25">
      <c r="K3" t="s">
        <v>6</v>
      </c>
    </row>
    <row r="5" spans="11:12" ht="14.25">
      <c r="K5" t="s">
        <v>7</v>
      </c>
      <c r="L5">
        <f>+'全市大口径'!C7</f>
        <v>54787</v>
      </c>
    </row>
    <row r="6" spans="11:12" ht="14.25">
      <c r="K6" t="s">
        <v>8</v>
      </c>
      <c r="L6">
        <f>+'全市大口径'!C8</f>
        <v>9288</v>
      </c>
    </row>
    <row r="7" spans="11:12" ht="14.25">
      <c r="K7" t="s">
        <v>9</v>
      </c>
      <c r="L7">
        <f>+'全市大口径'!C9</f>
        <v>93576</v>
      </c>
    </row>
    <row r="8" spans="11:12" ht="14.25">
      <c r="K8" t="s">
        <v>10</v>
      </c>
      <c r="L8">
        <f>+'全市大口径'!C10</f>
        <v>58601</v>
      </c>
    </row>
    <row r="9" spans="11:12" ht="14.25">
      <c r="K9" t="s">
        <v>11</v>
      </c>
      <c r="L9">
        <f>+'全市大口径'!C12</f>
        <v>17714</v>
      </c>
    </row>
    <row r="10" spans="11:12" ht="14.25">
      <c r="K10" t="s">
        <v>12</v>
      </c>
      <c r="L10" s="86">
        <f>SUM('全市大口径'!C13:C22)</f>
        <v>57047</v>
      </c>
    </row>
    <row r="11" spans="11:12" ht="14.25">
      <c r="K11" t="s">
        <v>13</v>
      </c>
      <c r="L11">
        <f>+'全市大口径'!C24</f>
        <v>238557</v>
      </c>
    </row>
    <row r="12" spans="11:12" ht="14.25">
      <c r="K12" s="59"/>
      <c r="L12" s="86"/>
    </row>
    <row r="13" spans="11:12" ht="14.25">
      <c r="K13" s="59"/>
      <c r="L13" s="86"/>
    </row>
    <row r="14" spans="11:12" ht="14.25">
      <c r="K14" s="59"/>
      <c r="L14" s="86"/>
    </row>
    <row r="15" spans="11:12" ht="14.25">
      <c r="K15" s="59"/>
      <c r="L15" s="86"/>
    </row>
    <row r="16" spans="11:12" ht="14.25">
      <c r="K16" s="57"/>
      <c r="L16" s="86"/>
    </row>
    <row r="17" spans="11:12" ht="14.25">
      <c r="K17" s="57"/>
      <c r="L17" s="86"/>
    </row>
    <row r="18" spans="11:12" ht="14.25">
      <c r="K18" s="57"/>
      <c r="L18" s="86"/>
    </row>
    <row r="19" ht="14.25">
      <c r="L19" s="86"/>
    </row>
    <row r="22" ht="15.75">
      <c r="K22" s="57"/>
    </row>
    <row r="27" ht="15.75">
      <c r="K27" t="s">
        <v>14</v>
      </c>
    </row>
    <row r="28" spans="11:12" ht="15.75">
      <c r="K28" t="s">
        <v>15</v>
      </c>
      <c r="L28" t="s">
        <v>16</v>
      </c>
    </row>
    <row r="29" spans="11:13" ht="15.75">
      <c r="K29" t="s">
        <v>17</v>
      </c>
      <c r="L29">
        <f>ROUND(M29/10000,2)</f>
        <v>22.71</v>
      </c>
      <c r="M29">
        <f>+'一般公共预算支出'!C10</f>
        <v>227085</v>
      </c>
    </row>
    <row r="30" spans="11:13" ht="15.75">
      <c r="K30" t="s">
        <v>18</v>
      </c>
      <c r="L30">
        <f aca="true" t="shared" si="0" ref="L30:L38">ROUND(M30/10000,2)</f>
        <v>0.61</v>
      </c>
      <c r="M30">
        <f>+'一般公共预算支出'!C11</f>
        <v>6082</v>
      </c>
    </row>
    <row r="31" spans="11:13" ht="15.75">
      <c r="K31" t="s">
        <v>19</v>
      </c>
      <c r="L31">
        <f t="shared" si="0"/>
        <v>3.93</v>
      </c>
      <c r="M31">
        <f>+'一般公共预算支出'!C12</f>
        <v>39267</v>
      </c>
    </row>
    <row r="32" spans="11:13" ht="15.75">
      <c r="K32" t="s">
        <v>20</v>
      </c>
      <c r="L32">
        <f t="shared" si="0"/>
        <v>3.93</v>
      </c>
      <c r="M32">
        <f>+'一般公共预算支出'!C12</f>
        <v>39267</v>
      </c>
    </row>
    <row r="33" spans="11:13" ht="15.75">
      <c r="K33" t="s">
        <v>21</v>
      </c>
      <c r="L33">
        <f t="shared" si="0"/>
        <v>11.71</v>
      </c>
      <c r="M33">
        <f>+'一般公共预算支出'!C14</f>
        <v>117116</v>
      </c>
    </row>
    <row r="34" spans="11:13" ht="15.75">
      <c r="K34" t="s">
        <v>22</v>
      </c>
      <c r="L34">
        <f t="shared" si="0"/>
        <v>5.23</v>
      </c>
      <c r="M34">
        <f>+'一般公共预算支出'!C15</f>
        <v>52348</v>
      </c>
    </row>
    <row r="35" spans="11:13" ht="15.75">
      <c r="K35" t="s">
        <v>23</v>
      </c>
      <c r="L35">
        <f t="shared" si="0"/>
        <v>4.43</v>
      </c>
      <c r="M35">
        <f>+'一般公共预算支出'!C16</f>
        <v>44322</v>
      </c>
    </row>
    <row r="36" spans="11:13" ht="15.75">
      <c r="K36" t="s">
        <v>24</v>
      </c>
      <c r="L36">
        <f t="shared" si="0"/>
        <v>29.33</v>
      </c>
      <c r="M36">
        <f>+'一般公共预算支出'!C17</f>
        <v>293333</v>
      </c>
    </row>
    <row r="37" spans="11:13" ht="15.75">
      <c r="K37" t="s">
        <v>25</v>
      </c>
      <c r="L37">
        <f t="shared" si="0"/>
        <v>2.35</v>
      </c>
      <c r="M37">
        <f>+'一般公共预算支出'!C18</f>
        <v>23529</v>
      </c>
    </row>
    <row r="38" spans="11:13" ht="15.75">
      <c r="K38" t="s">
        <v>26</v>
      </c>
      <c r="L38">
        <f t="shared" si="0"/>
        <v>7.21</v>
      </c>
      <c r="M38">
        <f>+'一般公共预算支出'!C22</f>
        <v>72085</v>
      </c>
    </row>
    <row r="49" ht="15.75">
      <c r="K49" t="s">
        <v>27</v>
      </c>
    </row>
    <row r="51" spans="12:16" ht="15.75">
      <c r="L51">
        <v>2010</v>
      </c>
      <c r="M51">
        <v>2011</v>
      </c>
      <c r="N51">
        <v>2012</v>
      </c>
      <c r="O51">
        <v>2013</v>
      </c>
      <c r="P51">
        <v>2014</v>
      </c>
    </row>
    <row r="52" spans="11:16" ht="15.75">
      <c r="K52" t="s">
        <v>28</v>
      </c>
      <c r="L52" s="11">
        <f aca="true" t="shared" si="1" ref="L52:P54">+L56/10000</f>
        <v>7.5843</v>
      </c>
      <c r="M52" s="11">
        <f t="shared" si="1"/>
        <v>10.267</v>
      </c>
      <c r="N52" s="11">
        <f t="shared" si="1"/>
        <v>12.6623</v>
      </c>
      <c r="O52" s="11">
        <f t="shared" si="1"/>
        <v>16.7223</v>
      </c>
      <c r="P52" s="11">
        <f t="shared" si="1"/>
        <v>22.1355</v>
      </c>
    </row>
    <row r="53" spans="11:16" ht="15.75">
      <c r="K53" t="s">
        <v>29</v>
      </c>
      <c r="L53" s="11">
        <f t="shared" si="1"/>
        <v>19.26</v>
      </c>
      <c r="M53" s="11">
        <f t="shared" si="1"/>
        <v>25.01</v>
      </c>
      <c r="N53" s="11">
        <f t="shared" si="1"/>
        <v>30.15</v>
      </c>
      <c r="O53" s="11">
        <f t="shared" si="1"/>
        <v>40.0766</v>
      </c>
      <c r="P53" s="11">
        <f t="shared" si="1"/>
        <v>48.0709</v>
      </c>
    </row>
    <row r="54" spans="11:16" ht="15.75">
      <c r="K54" t="s">
        <v>30</v>
      </c>
      <c r="L54" s="11">
        <f t="shared" si="1"/>
        <v>65.8734</v>
      </c>
      <c r="M54" s="11">
        <f t="shared" si="1"/>
        <v>81.0667</v>
      </c>
      <c r="N54" s="11">
        <f t="shared" si="1"/>
        <v>93.6121</v>
      </c>
      <c r="O54" s="11">
        <f t="shared" si="1"/>
        <v>117.1911</v>
      </c>
      <c r="P54" s="11">
        <f t="shared" si="1"/>
        <v>121.3131</v>
      </c>
    </row>
    <row r="56" spans="11:16" ht="15.75">
      <c r="K56" t="s">
        <v>28</v>
      </c>
      <c r="L56">
        <v>75843</v>
      </c>
      <c r="M56">
        <v>102670</v>
      </c>
      <c r="N56">
        <v>126623</v>
      </c>
      <c r="O56">
        <v>167223</v>
      </c>
      <c r="P56">
        <v>221355</v>
      </c>
    </row>
    <row r="57" spans="11:16" ht="15.75">
      <c r="K57" t="s">
        <v>29</v>
      </c>
      <c r="L57">
        <v>192600</v>
      </c>
      <c r="M57">
        <v>250100</v>
      </c>
      <c r="N57">
        <v>301500</v>
      </c>
      <c r="O57">
        <v>400766</v>
      </c>
      <c r="P57">
        <v>480709</v>
      </c>
    </row>
    <row r="58" spans="11:16" ht="15.75">
      <c r="K58" t="s">
        <v>30</v>
      </c>
      <c r="L58">
        <v>658734</v>
      </c>
      <c r="M58">
        <v>810667</v>
      </c>
      <c r="N58">
        <v>936121</v>
      </c>
      <c r="O58">
        <v>1171911</v>
      </c>
      <c r="P58">
        <v>1213131</v>
      </c>
    </row>
  </sheetData>
  <sheetProtection/>
  <printOptions horizontalCentered="1" vertic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showGridLines="0" showZeros="0" tabSelected="1" workbookViewId="0" topLeftCell="A1">
      <selection activeCell="U7" sqref="U7"/>
    </sheetView>
  </sheetViews>
  <sheetFormatPr defaultColWidth="9.00390625" defaultRowHeight="14.25"/>
  <cols>
    <col min="1" max="1" width="30.50390625" style="52" customWidth="1"/>
    <col min="2" max="3" width="9.625" style="52" customWidth="1"/>
    <col min="4" max="4" width="11.125" style="52" customWidth="1"/>
    <col min="5" max="5" width="9.625" style="52" hidden="1" customWidth="1"/>
    <col min="6" max="6" width="9.625" style="52" customWidth="1"/>
    <col min="7" max="16384" width="9.00390625" style="53" customWidth="1"/>
  </cols>
  <sheetData>
    <row r="1" spans="1:6" ht="30" customHeight="1">
      <c r="A1" s="31" t="s">
        <v>31</v>
      </c>
      <c r="B1" s="31"/>
      <c r="C1" s="31"/>
      <c r="D1" s="31"/>
      <c r="E1" s="31"/>
      <c r="F1" s="31"/>
    </row>
    <row r="2" spans="1:6" ht="20.25" customHeight="1">
      <c r="A2" s="32"/>
      <c r="B2" s="32"/>
      <c r="C2" s="32"/>
      <c r="D2" s="33"/>
      <c r="E2" s="33"/>
      <c r="F2" s="33"/>
    </row>
    <row r="3" spans="1:6" ht="20.25" customHeight="1">
      <c r="A3" s="34"/>
      <c r="B3" s="34"/>
      <c r="C3" s="34"/>
      <c r="D3" s="35" t="s">
        <v>32</v>
      </c>
      <c r="E3" s="35"/>
      <c r="F3" s="35"/>
    </row>
    <row r="4" spans="1:6" ht="35.25" customHeight="1">
      <c r="A4" s="36" t="s">
        <v>33</v>
      </c>
      <c r="B4" s="36" t="s">
        <v>34</v>
      </c>
      <c r="C4" s="36" t="s">
        <v>35</v>
      </c>
      <c r="D4" s="36" t="s">
        <v>36</v>
      </c>
      <c r="E4" s="36" t="s">
        <v>37</v>
      </c>
      <c r="F4" s="36" t="s">
        <v>38</v>
      </c>
    </row>
    <row r="5" spans="1:6" ht="22.5" customHeight="1">
      <c r="A5" s="63" t="s">
        <v>39</v>
      </c>
      <c r="B5" s="64">
        <f>SUM(B6,B24)</f>
        <v>538200</v>
      </c>
      <c r="C5" s="64">
        <f>SUM(C6,C24)</f>
        <v>529570</v>
      </c>
      <c r="D5" s="65">
        <f aca="true" t="shared" si="0" ref="D5:D32">C5/B5*100</f>
        <v>98.39650687476774</v>
      </c>
      <c r="E5" s="64">
        <f>SUM(E6,E24)</f>
        <v>480709</v>
      </c>
      <c r="F5" s="74">
        <f aca="true" t="shared" si="1" ref="F5:F32">C5/E5*100-100</f>
        <v>10.1643613911951</v>
      </c>
    </row>
    <row r="6" spans="1:6" ht="22.5" customHeight="1">
      <c r="A6" s="54" t="s">
        <v>40</v>
      </c>
      <c r="B6" s="55">
        <f>SUM(B7:B23)</f>
        <v>307300</v>
      </c>
      <c r="C6" s="55">
        <f>SUM(C7:C23)</f>
        <v>291013</v>
      </c>
      <c r="D6" s="56">
        <f t="shared" si="0"/>
        <v>94.6999674585096</v>
      </c>
      <c r="E6" s="55">
        <f>SUM(E7:E23)</f>
        <v>274223</v>
      </c>
      <c r="F6" s="61">
        <f t="shared" si="1"/>
        <v>6.122754108882191</v>
      </c>
    </row>
    <row r="7" spans="1:6" ht="22.5" customHeight="1">
      <c r="A7" s="57" t="s">
        <v>7</v>
      </c>
      <c r="B7" s="66">
        <v>74574</v>
      </c>
      <c r="C7" s="67">
        <v>54787</v>
      </c>
      <c r="D7" s="56">
        <f t="shared" si="0"/>
        <v>73.46662375626894</v>
      </c>
      <c r="E7" s="67">
        <v>61828</v>
      </c>
      <c r="F7" s="61">
        <f t="shared" si="1"/>
        <v>-11.388044251795307</v>
      </c>
    </row>
    <row r="8" spans="1:6" ht="22.5" customHeight="1">
      <c r="A8" s="59" t="s">
        <v>8</v>
      </c>
      <c r="B8" s="66">
        <v>5588</v>
      </c>
      <c r="C8" s="67">
        <v>9288</v>
      </c>
      <c r="D8" s="56">
        <f t="shared" si="0"/>
        <v>166.2133142448103</v>
      </c>
      <c r="E8" s="67">
        <v>4970</v>
      </c>
      <c r="F8" s="61">
        <f t="shared" si="1"/>
        <v>86.88128772635815</v>
      </c>
    </row>
    <row r="9" spans="1:6" ht="22.5" customHeight="1">
      <c r="A9" s="59" t="s">
        <v>9</v>
      </c>
      <c r="B9" s="66">
        <v>105198</v>
      </c>
      <c r="C9" s="67">
        <v>93576</v>
      </c>
      <c r="D9" s="56">
        <f t="shared" si="0"/>
        <v>88.95226144983745</v>
      </c>
      <c r="E9" s="67">
        <v>90848</v>
      </c>
      <c r="F9" s="61">
        <f t="shared" si="1"/>
        <v>3.00281789362451</v>
      </c>
    </row>
    <row r="10" spans="1:6" ht="22.5" customHeight="1">
      <c r="A10" s="59" t="s">
        <v>10</v>
      </c>
      <c r="B10" s="66">
        <v>48547</v>
      </c>
      <c r="C10" s="67">
        <v>58601</v>
      </c>
      <c r="D10" s="56">
        <f t="shared" si="0"/>
        <v>120.70982758975839</v>
      </c>
      <c r="E10" s="67">
        <v>48465</v>
      </c>
      <c r="F10" s="61">
        <f t="shared" si="1"/>
        <v>20.91406169400598</v>
      </c>
    </row>
    <row r="11" spans="1:6" ht="22.5" customHeight="1" hidden="1">
      <c r="A11" s="59" t="s">
        <v>41</v>
      </c>
      <c r="B11" s="66"/>
      <c r="C11" s="67">
        <v>0</v>
      </c>
      <c r="D11" s="56"/>
      <c r="E11" s="67">
        <v>0</v>
      </c>
      <c r="F11" s="61"/>
    </row>
    <row r="12" spans="1:6" ht="22.5" customHeight="1">
      <c r="A12" s="59" t="s">
        <v>11</v>
      </c>
      <c r="B12" s="66">
        <v>19523</v>
      </c>
      <c r="C12" s="67">
        <v>17714</v>
      </c>
      <c r="D12" s="56">
        <f t="shared" si="0"/>
        <v>90.73400604415305</v>
      </c>
      <c r="E12" s="67">
        <v>18154</v>
      </c>
      <c r="F12" s="61">
        <f t="shared" si="1"/>
        <v>-2.423708273658704</v>
      </c>
    </row>
    <row r="13" spans="1:6" ht="22.5" customHeight="1">
      <c r="A13" s="59" t="s">
        <v>42</v>
      </c>
      <c r="B13" s="66">
        <v>9634</v>
      </c>
      <c r="C13" s="70">
        <v>5147</v>
      </c>
      <c r="D13" s="56">
        <f t="shared" si="0"/>
        <v>53.425368486609926</v>
      </c>
      <c r="E13" s="70">
        <v>8916</v>
      </c>
      <c r="F13" s="61">
        <f t="shared" si="1"/>
        <v>-42.27231942575146</v>
      </c>
    </row>
    <row r="14" spans="1:6" ht="22.5" customHeight="1" hidden="1">
      <c r="A14" s="59" t="s">
        <v>43</v>
      </c>
      <c r="B14" s="66"/>
      <c r="C14" s="70"/>
      <c r="D14" s="56"/>
      <c r="E14" s="70"/>
      <c r="F14" s="61"/>
    </row>
    <row r="15" spans="1:6" ht="22.5" customHeight="1">
      <c r="A15" s="59" t="s">
        <v>44</v>
      </c>
      <c r="B15" s="66">
        <v>8056</v>
      </c>
      <c r="C15" s="70">
        <v>8520</v>
      </c>
      <c r="D15" s="56">
        <f t="shared" si="0"/>
        <v>105.759682224429</v>
      </c>
      <c r="E15" s="70">
        <v>7403</v>
      </c>
      <c r="F15" s="61">
        <f t="shared" si="1"/>
        <v>15.088477644198292</v>
      </c>
    </row>
    <row r="16" spans="1:6" ht="22.5" customHeight="1">
      <c r="A16" s="59" t="s">
        <v>45</v>
      </c>
      <c r="B16" s="66">
        <v>4935</v>
      </c>
      <c r="C16" s="70">
        <v>5203</v>
      </c>
      <c r="D16" s="56">
        <f t="shared" si="0"/>
        <v>105.4305977710233</v>
      </c>
      <c r="E16" s="70">
        <v>4789</v>
      </c>
      <c r="F16" s="61">
        <f t="shared" si="1"/>
        <v>8.644811025266236</v>
      </c>
    </row>
    <row r="17" spans="1:6" ht="22.5" customHeight="1">
      <c r="A17" s="59" t="s">
        <v>46</v>
      </c>
      <c r="B17" s="66">
        <v>2437</v>
      </c>
      <c r="C17" s="70">
        <v>2268</v>
      </c>
      <c r="D17" s="56">
        <f t="shared" si="0"/>
        <v>93.0652441526467</v>
      </c>
      <c r="E17" s="70">
        <v>2251</v>
      </c>
      <c r="F17" s="61">
        <f t="shared" si="1"/>
        <v>0.7552199022656509</v>
      </c>
    </row>
    <row r="18" spans="1:6" ht="22.5" customHeight="1">
      <c r="A18" s="59" t="s">
        <v>47</v>
      </c>
      <c r="B18" s="66">
        <v>5825</v>
      </c>
      <c r="C18" s="70">
        <v>8835</v>
      </c>
      <c r="D18" s="56">
        <f t="shared" si="0"/>
        <v>151.6738197424893</v>
      </c>
      <c r="E18" s="70">
        <v>5211</v>
      </c>
      <c r="F18" s="61">
        <f t="shared" si="1"/>
        <v>69.54519286125503</v>
      </c>
    </row>
    <row r="19" spans="1:6" ht="22.5" customHeight="1">
      <c r="A19" s="59" t="s">
        <v>48</v>
      </c>
      <c r="B19" s="66">
        <v>7110</v>
      </c>
      <c r="C19" s="70">
        <v>10238</v>
      </c>
      <c r="D19" s="56">
        <f t="shared" si="0"/>
        <v>143.9943741209564</v>
      </c>
      <c r="E19" s="70">
        <v>7421</v>
      </c>
      <c r="F19" s="61">
        <f t="shared" si="1"/>
        <v>37.95984368683466</v>
      </c>
    </row>
    <row r="20" spans="1:6" ht="22.5" customHeight="1">
      <c r="A20" s="57" t="s">
        <v>49</v>
      </c>
      <c r="B20" s="66">
        <v>4733</v>
      </c>
      <c r="C20" s="67">
        <v>5305</v>
      </c>
      <c r="D20" s="56">
        <f t="shared" si="0"/>
        <v>112.08535812381153</v>
      </c>
      <c r="E20" s="67">
        <v>4366</v>
      </c>
      <c r="F20" s="61">
        <f t="shared" si="1"/>
        <v>21.50710032065963</v>
      </c>
    </row>
    <row r="21" spans="1:6" ht="22.5" customHeight="1">
      <c r="A21" s="57" t="s">
        <v>50</v>
      </c>
      <c r="B21" s="66">
        <v>1660</v>
      </c>
      <c r="C21" s="67">
        <v>4087</v>
      </c>
      <c r="D21" s="56">
        <f t="shared" si="0"/>
        <v>246.2048192771084</v>
      </c>
      <c r="E21" s="67">
        <v>1171</v>
      </c>
      <c r="F21" s="61">
        <f t="shared" si="1"/>
        <v>249.01793339026472</v>
      </c>
    </row>
    <row r="22" spans="1:6" ht="22.5" customHeight="1">
      <c r="A22" s="57" t="s">
        <v>51</v>
      </c>
      <c r="B22" s="66">
        <v>8980</v>
      </c>
      <c r="C22" s="67">
        <v>7444</v>
      </c>
      <c r="D22" s="56">
        <f t="shared" si="0"/>
        <v>82.89532293986636</v>
      </c>
      <c r="E22" s="67">
        <v>8430</v>
      </c>
      <c r="F22" s="61">
        <f t="shared" si="1"/>
        <v>-11.69632265717675</v>
      </c>
    </row>
    <row r="23" spans="1:6" ht="22.5" customHeight="1">
      <c r="A23" s="57" t="s">
        <v>52</v>
      </c>
      <c r="B23" s="66">
        <v>500</v>
      </c>
      <c r="C23" s="67"/>
      <c r="D23" s="56"/>
      <c r="E23" s="67"/>
      <c r="F23" s="61"/>
    </row>
    <row r="24" spans="1:6" ht="22.5" customHeight="1">
      <c r="A24" s="64" t="s">
        <v>53</v>
      </c>
      <c r="B24" s="68">
        <f>SUM(B25:B32)</f>
        <v>230900</v>
      </c>
      <c r="C24" s="68">
        <f>SUM(C25:C32)</f>
        <v>238557</v>
      </c>
      <c r="D24" s="56">
        <f t="shared" si="0"/>
        <v>103.31615417929841</v>
      </c>
      <c r="E24" s="68">
        <f>SUM(E25:E32)</f>
        <v>206486</v>
      </c>
      <c r="F24" s="61">
        <f t="shared" si="1"/>
        <v>15.531803608961383</v>
      </c>
    </row>
    <row r="25" spans="1:6" ht="22.5" customHeight="1">
      <c r="A25" s="57" t="s">
        <v>54</v>
      </c>
      <c r="B25" s="66">
        <v>17486</v>
      </c>
      <c r="C25" s="70">
        <v>17633</v>
      </c>
      <c r="D25" s="56">
        <f t="shared" si="0"/>
        <v>100.84067253803042</v>
      </c>
      <c r="E25" s="70">
        <v>7433</v>
      </c>
      <c r="F25" s="61">
        <f t="shared" si="1"/>
        <v>137.22588456881476</v>
      </c>
    </row>
    <row r="26" spans="1:6" ht="22.5" customHeight="1">
      <c r="A26" s="57" t="s">
        <v>55</v>
      </c>
      <c r="B26" s="66">
        <v>32311</v>
      </c>
      <c r="C26" s="70">
        <v>31768</v>
      </c>
      <c r="D26" s="56">
        <f t="shared" si="0"/>
        <v>98.31945776979975</v>
      </c>
      <c r="E26" s="70">
        <v>27421</v>
      </c>
      <c r="F26" s="61">
        <f t="shared" si="1"/>
        <v>15.852813537070134</v>
      </c>
    </row>
    <row r="27" spans="1:6" ht="22.5" customHeight="1">
      <c r="A27" s="57" t="s">
        <v>56</v>
      </c>
      <c r="B27" s="66">
        <v>9331</v>
      </c>
      <c r="C27" s="70">
        <v>9637</v>
      </c>
      <c r="D27" s="56">
        <f t="shared" si="0"/>
        <v>103.27939127639053</v>
      </c>
      <c r="E27" s="70">
        <v>9614</v>
      </c>
      <c r="F27" s="61">
        <f t="shared" si="1"/>
        <v>0.23923444976077235</v>
      </c>
    </row>
    <row r="28" spans="1:6" ht="22.5" customHeight="1">
      <c r="A28" s="57" t="s">
        <v>57</v>
      </c>
      <c r="B28" s="66">
        <v>661</v>
      </c>
      <c r="C28" s="70">
        <v>499</v>
      </c>
      <c r="D28" s="56">
        <f t="shared" si="0"/>
        <v>75.49167927382754</v>
      </c>
      <c r="E28" s="70">
        <v>1199</v>
      </c>
      <c r="F28" s="61">
        <f t="shared" si="1"/>
        <v>-58.381984987489574</v>
      </c>
    </row>
    <row r="29" spans="1:6" ht="22.5" customHeight="1">
      <c r="A29" s="57" t="s">
        <v>58</v>
      </c>
      <c r="B29" s="66">
        <v>34945</v>
      </c>
      <c r="C29" s="70">
        <v>36769</v>
      </c>
      <c r="D29" s="56">
        <f t="shared" si="0"/>
        <v>105.21963084847619</v>
      </c>
      <c r="E29" s="70">
        <v>36742</v>
      </c>
      <c r="F29" s="61">
        <f t="shared" si="1"/>
        <v>0.07348538457350173</v>
      </c>
    </row>
    <row r="30" spans="1:6" ht="22.5" customHeight="1">
      <c r="A30" s="57" t="s">
        <v>59</v>
      </c>
      <c r="B30" s="66">
        <v>1932</v>
      </c>
      <c r="C30" s="70">
        <v>4534</v>
      </c>
      <c r="D30" s="56">
        <f t="shared" si="0"/>
        <v>234.6790890269151</v>
      </c>
      <c r="E30" s="70">
        <v>4674</v>
      </c>
      <c r="F30" s="61">
        <f t="shared" si="1"/>
        <v>-2.995293110825841</v>
      </c>
    </row>
    <row r="31" spans="1:6" ht="22.5" customHeight="1" hidden="1">
      <c r="A31" s="57" t="s">
        <v>60</v>
      </c>
      <c r="B31" s="66"/>
      <c r="C31" s="70"/>
      <c r="D31" s="56" t="e">
        <f t="shared" si="0"/>
        <v>#DIV/0!</v>
      </c>
      <c r="E31" s="70"/>
      <c r="F31" s="61" t="e">
        <f t="shared" si="1"/>
        <v>#DIV/0!</v>
      </c>
    </row>
    <row r="32" spans="1:6" ht="22.5" customHeight="1">
      <c r="A32" s="57" t="s">
        <v>61</v>
      </c>
      <c r="B32" s="66">
        <v>134234</v>
      </c>
      <c r="C32" s="70">
        <v>137717</v>
      </c>
      <c r="D32" s="56">
        <f t="shared" si="0"/>
        <v>102.59472264850933</v>
      </c>
      <c r="E32" s="70">
        <v>119403</v>
      </c>
      <c r="F32" s="61">
        <f t="shared" si="1"/>
        <v>15.33797308275338</v>
      </c>
    </row>
  </sheetData>
  <sheetProtection/>
  <mergeCells count="2">
    <mergeCell ref="A1:F1"/>
    <mergeCell ref="D3:F3"/>
  </mergeCells>
  <printOptions horizontalCentered="1" verticalCentered="1"/>
  <pageMargins left="0.9842519685039371" right="0.5511811023622047" top="0.7086614173228347" bottom="0.7874015748031497" header="0.35433070866141736" footer="0.4724409448818898"/>
  <pageSetup errors="blank" firstPageNumber="5" useFirstPageNumber="1" horizontalDpi="600" verticalDpi="600" orientation="portrait" paperSize="9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showGridLines="0" showZeros="0" tabSelected="1" workbookViewId="0" topLeftCell="A1">
      <pane xSplit="2" ySplit="4" topLeftCell="C5" activePane="bottomRight" state="frozen"/>
      <selection pane="bottomRight" activeCell="U7" sqref="U7"/>
    </sheetView>
  </sheetViews>
  <sheetFormatPr defaultColWidth="9.00390625" defaultRowHeight="14.25"/>
  <cols>
    <col min="1" max="1" width="33.125" style="52" customWidth="1"/>
    <col min="2" max="4" width="9.625" style="52" customWidth="1"/>
    <col min="5" max="5" width="9.625" style="52" hidden="1" customWidth="1"/>
    <col min="6" max="6" width="9.625" style="52" customWidth="1"/>
    <col min="7" max="16384" width="9.00390625" style="53" customWidth="1"/>
  </cols>
  <sheetData>
    <row r="1" spans="1:6" ht="30" customHeight="1">
      <c r="A1" s="31" t="s">
        <v>62</v>
      </c>
      <c r="B1" s="31"/>
      <c r="C1" s="31"/>
      <c r="D1" s="31"/>
      <c r="E1" s="31"/>
      <c r="F1" s="31"/>
    </row>
    <row r="2" spans="1:6" ht="18" customHeight="1">
      <c r="A2" s="32"/>
      <c r="B2" s="32"/>
      <c r="C2" s="32"/>
      <c r="D2" s="33"/>
      <c r="E2" s="33"/>
      <c r="F2" s="33"/>
    </row>
    <row r="3" spans="1:6" ht="20.25" customHeight="1">
      <c r="A3" s="34"/>
      <c r="B3" s="34"/>
      <c r="C3" s="34"/>
      <c r="D3" s="35" t="s">
        <v>32</v>
      </c>
      <c r="E3" s="35"/>
      <c r="F3" s="35"/>
    </row>
    <row r="4" spans="1:6" ht="35.25" customHeight="1">
      <c r="A4" s="36" t="s">
        <v>33</v>
      </c>
      <c r="B4" s="36" t="s">
        <v>34</v>
      </c>
      <c r="C4" s="36" t="s">
        <v>35</v>
      </c>
      <c r="D4" s="36" t="s">
        <v>36</v>
      </c>
      <c r="E4" s="36" t="s">
        <v>37</v>
      </c>
      <c r="F4" s="36" t="s">
        <v>38</v>
      </c>
    </row>
    <row r="5" spans="1:6" ht="22.5" customHeight="1">
      <c r="A5" s="63" t="s">
        <v>63</v>
      </c>
      <c r="B5" s="64">
        <f>SUM(B6,B23)</f>
        <v>243100</v>
      </c>
      <c r="C5" s="64">
        <f>SUM(C6,C23)</f>
        <v>241364</v>
      </c>
      <c r="D5" s="65">
        <f aca="true" t="shared" si="0" ref="D5:D31">C5/B5*100</f>
        <v>99.28589058000823</v>
      </c>
      <c r="E5" s="64">
        <f>SUM(E6,E23)</f>
        <v>216897</v>
      </c>
      <c r="F5" s="74">
        <f>C5/E5*100-100</f>
        <v>11.280469531621009</v>
      </c>
    </row>
    <row r="6" spans="1:11" ht="22.5" customHeight="1">
      <c r="A6" s="54" t="s">
        <v>64</v>
      </c>
      <c r="B6" s="55">
        <f>SUM(B7:B22)</f>
        <v>147978</v>
      </c>
      <c r="C6" s="55">
        <f>SUM(C7:C22)</f>
        <v>140682</v>
      </c>
      <c r="D6" s="56">
        <f t="shared" si="0"/>
        <v>95.06953736366216</v>
      </c>
      <c r="E6" s="55">
        <f>SUM(E7:E22)</f>
        <v>129922</v>
      </c>
      <c r="F6" s="61">
        <f aca="true" t="shared" si="1" ref="F6:F31">C6/E6*100-100</f>
        <v>8.281892212250426</v>
      </c>
      <c r="H6" s="52"/>
      <c r="I6" s="52"/>
      <c r="K6" s="52"/>
    </row>
    <row r="7" spans="1:9" ht="22.5" customHeight="1">
      <c r="A7" s="57" t="s">
        <v>7</v>
      </c>
      <c r="B7" s="66">
        <v>21390</v>
      </c>
      <c r="C7" s="67">
        <v>16115</v>
      </c>
      <c r="D7" s="56">
        <f t="shared" si="0"/>
        <v>75.33894343151005</v>
      </c>
      <c r="E7" s="67">
        <v>17681</v>
      </c>
      <c r="F7" s="61">
        <f t="shared" si="1"/>
        <v>-8.856965103783722</v>
      </c>
      <c r="H7" s="85">
        <f>C7-B7</f>
        <v>-5275</v>
      </c>
      <c r="I7" s="52"/>
    </row>
    <row r="8" spans="1:6" ht="22.5" customHeight="1">
      <c r="A8" s="59" t="s">
        <v>9</v>
      </c>
      <c r="B8" s="66">
        <v>63219</v>
      </c>
      <c r="C8" s="67">
        <v>54678</v>
      </c>
      <c r="D8" s="56">
        <f t="shared" si="0"/>
        <v>86.4898210980876</v>
      </c>
      <c r="E8" s="67">
        <v>53453</v>
      </c>
      <c r="F8" s="61">
        <f t="shared" si="1"/>
        <v>2.291732924251221</v>
      </c>
    </row>
    <row r="9" spans="1:9" ht="22.5" customHeight="1">
      <c r="A9" s="59" t="s">
        <v>10</v>
      </c>
      <c r="B9" s="66">
        <v>9710</v>
      </c>
      <c r="C9" s="67">
        <v>11870</v>
      </c>
      <c r="D9" s="56">
        <f t="shared" si="0"/>
        <v>122.24510813594233</v>
      </c>
      <c r="E9" s="67">
        <v>9657</v>
      </c>
      <c r="F9" s="61">
        <f t="shared" si="1"/>
        <v>22.916019467743595</v>
      </c>
      <c r="I9" s="52"/>
    </row>
    <row r="10" spans="1:6" ht="22.5" customHeight="1" hidden="1">
      <c r="A10" s="59" t="s">
        <v>41</v>
      </c>
      <c r="B10" s="66"/>
      <c r="C10" s="67"/>
      <c r="D10" s="56"/>
      <c r="E10" s="67"/>
      <c r="F10" s="61"/>
    </row>
    <row r="11" spans="1:9" ht="22.5" customHeight="1">
      <c r="A11" s="59" t="s">
        <v>11</v>
      </c>
      <c r="B11" s="66">
        <v>3906</v>
      </c>
      <c r="C11" s="67">
        <v>3543</v>
      </c>
      <c r="D11" s="56">
        <f t="shared" si="0"/>
        <v>90.70660522273425</v>
      </c>
      <c r="E11" s="67">
        <v>3631</v>
      </c>
      <c r="F11" s="61">
        <f t="shared" si="1"/>
        <v>-2.4235747727898627</v>
      </c>
      <c r="I11" s="52"/>
    </row>
    <row r="12" spans="1:6" ht="22.5" customHeight="1">
      <c r="A12" s="59" t="s">
        <v>42</v>
      </c>
      <c r="B12" s="66">
        <v>4817</v>
      </c>
      <c r="C12" s="70">
        <v>2576</v>
      </c>
      <c r="D12" s="56">
        <f t="shared" si="0"/>
        <v>53.47726800913431</v>
      </c>
      <c r="E12" s="70">
        <v>4458</v>
      </c>
      <c r="F12" s="61">
        <f t="shared" si="1"/>
        <v>-42.216240466576934</v>
      </c>
    </row>
    <row r="13" spans="1:6" ht="22.5" customHeight="1" hidden="1">
      <c r="A13" s="59" t="s">
        <v>43</v>
      </c>
      <c r="B13" s="66"/>
      <c r="C13" s="70"/>
      <c r="D13" s="56"/>
      <c r="E13" s="70"/>
      <c r="F13" s="61"/>
    </row>
    <row r="14" spans="1:6" ht="22.5" customHeight="1">
      <c r="A14" s="59" t="s">
        <v>44</v>
      </c>
      <c r="B14" s="66">
        <v>8446</v>
      </c>
      <c r="C14" s="70">
        <v>8520</v>
      </c>
      <c r="D14" s="56">
        <f t="shared" si="0"/>
        <v>100.87615439261188</v>
      </c>
      <c r="E14" s="70">
        <v>7403</v>
      </c>
      <c r="F14" s="61">
        <f t="shared" si="1"/>
        <v>15.088477644198292</v>
      </c>
    </row>
    <row r="15" spans="1:6" ht="22.5" customHeight="1">
      <c r="A15" s="59" t="s">
        <v>45</v>
      </c>
      <c r="B15" s="66">
        <v>4935</v>
      </c>
      <c r="C15" s="70">
        <v>5203</v>
      </c>
      <c r="D15" s="56">
        <f t="shared" si="0"/>
        <v>105.4305977710233</v>
      </c>
      <c r="E15" s="70">
        <v>4789</v>
      </c>
      <c r="F15" s="61">
        <f t="shared" si="1"/>
        <v>8.644811025266236</v>
      </c>
    </row>
    <row r="16" spans="1:6" ht="22.5" customHeight="1">
      <c r="A16" s="59" t="s">
        <v>46</v>
      </c>
      <c r="B16" s="66">
        <v>2437</v>
      </c>
      <c r="C16" s="70">
        <v>2268</v>
      </c>
      <c r="D16" s="56">
        <f t="shared" si="0"/>
        <v>93.0652441526467</v>
      </c>
      <c r="E16" s="70">
        <v>2251</v>
      </c>
      <c r="F16" s="61">
        <f t="shared" si="1"/>
        <v>0.7552199022656509</v>
      </c>
    </row>
    <row r="17" spans="1:6" ht="22.5" customHeight="1">
      <c r="A17" s="59" t="s">
        <v>47</v>
      </c>
      <c r="B17" s="66">
        <v>6025</v>
      </c>
      <c r="C17" s="70">
        <v>8835</v>
      </c>
      <c r="D17" s="56">
        <f t="shared" si="0"/>
        <v>146.63900414937757</v>
      </c>
      <c r="E17" s="70">
        <v>5211</v>
      </c>
      <c r="F17" s="61">
        <f t="shared" si="1"/>
        <v>69.54519286125503</v>
      </c>
    </row>
    <row r="18" spans="1:6" ht="22.5" customHeight="1">
      <c r="A18" s="59" t="s">
        <v>48</v>
      </c>
      <c r="B18" s="66">
        <v>7110</v>
      </c>
      <c r="C18" s="70">
        <v>10238</v>
      </c>
      <c r="D18" s="56">
        <f t="shared" si="0"/>
        <v>143.9943741209564</v>
      </c>
      <c r="E18" s="70">
        <v>7421</v>
      </c>
      <c r="F18" s="61">
        <f t="shared" si="1"/>
        <v>37.95984368683466</v>
      </c>
    </row>
    <row r="19" spans="1:6" ht="22.5" customHeight="1">
      <c r="A19" s="57" t="s">
        <v>49</v>
      </c>
      <c r="B19" s="66">
        <v>4733</v>
      </c>
      <c r="C19" s="70">
        <v>5305</v>
      </c>
      <c r="D19" s="56">
        <f t="shared" si="0"/>
        <v>112.08535812381153</v>
      </c>
      <c r="E19" s="70">
        <v>4366</v>
      </c>
      <c r="F19" s="61">
        <f t="shared" si="1"/>
        <v>21.50710032065963</v>
      </c>
    </row>
    <row r="20" spans="1:6" ht="22.5" customHeight="1">
      <c r="A20" s="57" t="s">
        <v>50</v>
      </c>
      <c r="B20" s="66">
        <v>1720</v>
      </c>
      <c r="C20" s="67">
        <v>4087</v>
      </c>
      <c r="D20" s="56">
        <f t="shared" si="0"/>
        <v>237.61627906976744</v>
      </c>
      <c r="E20" s="67">
        <v>1171</v>
      </c>
      <c r="F20" s="61">
        <f t="shared" si="1"/>
        <v>249.01793339026472</v>
      </c>
    </row>
    <row r="21" spans="1:6" ht="22.5" customHeight="1">
      <c r="A21" s="57" t="s">
        <v>51</v>
      </c>
      <c r="B21" s="66">
        <v>8980</v>
      </c>
      <c r="C21" s="67">
        <v>7444</v>
      </c>
      <c r="D21" s="56">
        <f t="shared" si="0"/>
        <v>82.89532293986636</v>
      </c>
      <c r="E21" s="67">
        <v>8430</v>
      </c>
      <c r="F21" s="61">
        <f t="shared" si="1"/>
        <v>-11.69632265717675</v>
      </c>
    </row>
    <row r="22" spans="1:6" ht="22.5" customHeight="1">
      <c r="A22" s="57" t="s">
        <v>52</v>
      </c>
      <c r="B22" s="66">
        <v>550</v>
      </c>
      <c r="C22" s="67"/>
      <c r="D22" s="56"/>
      <c r="E22" s="67"/>
      <c r="F22" s="61"/>
    </row>
    <row r="23" spans="1:6" ht="22.5" customHeight="1">
      <c r="A23" s="64" t="s">
        <v>65</v>
      </c>
      <c r="B23" s="68">
        <f>SUM(B24:B31)</f>
        <v>95122</v>
      </c>
      <c r="C23" s="68">
        <f>SUM(C24:C31)</f>
        <v>100682</v>
      </c>
      <c r="D23" s="56">
        <f t="shared" si="0"/>
        <v>105.8451252076281</v>
      </c>
      <c r="E23" s="68">
        <f>SUM(E24:E31)</f>
        <v>86975</v>
      </c>
      <c r="F23" s="61">
        <f t="shared" si="1"/>
        <v>15.759701063524005</v>
      </c>
    </row>
    <row r="24" spans="1:6" ht="22.5" customHeight="1">
      <c r="A24" s="57" t="s">
        <v>54</v>
      </c>
      <c r="B24" s="66">
        <v>16003</v>
      </c>
      <c r="C24" s="67">
        <v>17475</v>
      </c>
      <c r="D24" s="56">
        <f t="shared" si="0"/>
        <v>109.19827532337688</v>
      </c>
      <c r="E24" s="67">
        <v>7325</v>
      </c>
      <c r="F24" s="61">
        <f t="shared" si="1"/>
        <v>138.5665529010239</v>
      </c>
    </row>
    <row r="25" spans="1:6" ht="22.5" customHeight="1">
      <c r="A25" s="59" t="s">
        <v>55</v>
      </c>
      <c r="B25" s="66">
        <v>32311</v>
      </c>
      <c r="C25" s="67">
        <v>31768</v>
      </c>
      <c r="D25" s="56">
        <f t="shared" si="0"/>
        <v>98.31945776979975</v>
      </c>
      <c r="E25" s="67">
        <v>27421</v>
      </c>
      <c r="F25" s="61">
        <f t="shared" si="1"/>
        <v>15.852813537070134</v>
      </c>
    </row>
    <row r="26" spans="1:6" ht="22.5" customHeight="1">
      <c r="A26" s="57" t="s">
        <v>56</v>
      </c>
      <c r="B26" s="66">
        <v>9270</v>
      </c>
      <c r="C26" s="70">
        <v>9637</v>
      </c>
      <c r="D26" s="56">
        <f t="shared" si="0"/>
        <v>103.95900755124057</v>
      </c>
      <c r="E26" s="70">
        <v>9614</v>
      </c>
      <c r="F26" s="61">
        <f t="shared" si="1"/>
        <v>0.23923444976077235</v>
      </c>
    </row>
    <row r="27" spans="1:6" ht="22.5" customHeight="1">
      <c r="A27" s="57" t="s">
        <v>57</v>
      </c>
      <c r="B27" s="66">
        <v>6811</v>
      </c>
      <c r="C27" s="70">
        <v>499</v>
      </c>
      <c r="D27" s="56">
        <f t="shared" si="0"/>
        <v>7.326383790926442</v>
      </c>
      <c r="E27" s="70">
        <v>1199</v>
      </c>
      <c r="F27" s="61">
        <f t="shared" si="1"/>
        <v>-58.381984987489574</v>
      </c>
    </row>
    <row r="28" spans="1:6" ht="22.5" customHeight="1">
      <c r="A28" s="57" t="s">
        <v>66</v>
      </c>
      <c r="B28" s="66">
        <v>28795</v>
      </c>
      <c r="C28" s="70">
        <v>36769</v>
      </c>
      <c r="D28" s="56">
        <f t="shared" si="0"/>
        <v>127.69230769230768</v>
      </c>
      <c r="E28" s="70">
        <v>36742</v>
      </c>
      <c r="F28" s="61">
        <f t="shared" si="1"/>
        <v>0.07348538457350173</v>
      </c>
    </row>
    <row r="29" spans="1:6" ht="22.5" customHeight="1">
      <c r="A29" s="72" t="s">
        <v>59</v>
      </c>
      <c r="B29" s="66">
        <v>1932</v>
      </c>
      <c r="C29" s="58">
        <v>4534</v>
      </c>
      <c r="D29" s="56">
        <f t="shared" si="0"/>
        <v>234.6790890269151</v>
      </c>
      <c r="E29" s="58">
        <v>4674</v>
      </c>
      <c r="F29" s="61">
        <f t="shared" si="1"/>
        <v>-2.995293110825841</v>
      </c>
    </row>
    <row r="30" spans="1:6" ht="25.5" customHeight="1" hidden="1">
      <c r="A30" s="72" t="s">
        <v>60</v>
      </c>
      <c r="B30" s="58"/>
      <c r="C30" s="58"/>
      <c r="D30" s="56" t="e">
        <f t="shared" si="0"/>
        <v>#DIV/0!</v>
      </c>
      <c r="E30" s="58"/>
      <c r="F30" s="61" t="e">
        <f t="shared" si="1"/>
        <v>#DIV/0!</v>
      </c>
    </row>
    <row r="31" spans="1:6" ht="18.75" customHeight="1" hidden="1">
      <c r="A31" s="57" t="s">
        <v>61</v>
      </c>
      <c r="B31" s="58"/>
      <c r="C31" s="58"/>
      <c r="D31" s="56" t="e">
        <f t="shared" si="0"/>
        <v>#DIV/0!</v>
      </c>
      <c r="E31" s="58"/>
      <c r="F31" s="61" t="e">
        <f t="shared" si="1"/>
        <v>#DIV/0!</v>
      </c>
    </row>
  </sheetData>
  <sheetProtection/>
  <mergeCells count="2">
    <mergeCell ref="A1:F1"/>
    <mergeCell ref="D3:F3"/>
  </mergeCells>
  <printOptions horizontalCentered="1" verticalCentered="1"/>
  <pageMargins left="0.9842519685039371" right="0.5511811023622047" top="0.7086614173228347" bottom="0.7874015748031497" header="0.35433070866141736" footer="0.4724409448818898"/>
  <pageSetup errors="blank" firstPageNumber="6" useFirstPageNumber="1" horizontalDpi="600" verticalDpi="600" orientation="portrait" paperSize="9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tabSelected="1" workbookViewId="0" topLeftCell="A1">
      <pane xSplit="1" ySplit="4" topLeftCell="B5" activePane="bottomRight" state="frozen"/>
      <selection pane="bottomRight" activeCell="U7" sqref="U7"/>
    </sheetView>
  </sheetViews>
  <sheetFormatPr defaultColWidth="9.00390625" defaultRowHeight="14.25"/>
  <cols>
    <col min="1" max="1" width="30.625" style="52" customWidth="1"/>
    <col min="2" max="4" width="10.625" style="52" customWidth="1"/>
    <col min="5" max="5" width="10.625" style="52" hidden="1" customWidth="1"/>
    <col min="6" max="6" width="10.625" style="52" customWidth="1"/>
    <col min="7" max="16384" width="9.00390625" style="53" customWidth="1"/>
  </cols>
  <sheetData>
    <row r="1" spans="1:6" ht="30" customHeight="1">
      <c r="A1" s="31" t="s">
        <v>67</v>
      </c>
      <c r="B1" s="31"/>
      <c r="C1" s="31"/>
      <c r="D1" s="31"/>
      <c r="E1" s="31"/>
      <c r="F1" s="31"/>
    </row>
    <row r="2" spans="1:6" ht="16.5" customHeight="1">
      <c r="A2" s="32"/>
      <c r="B2" s="32"/>
      <c r="C2" s="32"/>
      <c r="D2" s="33"/>
      <c r="E2" s="33"/>
      <c r="F2" s="33"/>
    </row>
    <row r="3" spans="1:6" ht="20.25" customHeight="1">
      <c r="A3" s="34"/>
      <c r="B3" s="34"/>
      <c r="C3" s="34"/>
      <c r="D3" s="35" t="s">
        <v>32</v>
      </c>
      <c r="E3" s="35"/>
      <c r="F3" s="35"/>
    </row>
    <row r="4" spans="1:10" ht="36" customHeight="1">
      <c r="A4" s="36" t="s">
        <v>33</v>
      </c>
      <c r="B4" s="36" t="s">
        <v>68</v>
      </c>
      <c r="C4" s="36" t="s">
        <v>35</v>
      </c>
      <c r="D4" s="36" t="s">
        <v>36</v>
      </c>
      <c r="E4" s="36" t="s">
        <v>37</v>
      </c>
      <c r="F4" s="36" t="s">
        <v>38</v>
      </c>
      <c r="H4" s="83"/>
      <c r="I4" s="83" t="s">
        <v>69</v>
      </c>
      <c r="J4" s="83" t="s">
        <v>70</v>
      </c>
    </row>
    <row r="5" spans="1:10" ht="22.5" customHeight="1">
      <c r="A5" s="64" t="s">
        <v>71</v>
      </c>
      <c r="B5" s="55">
        <f>SUM(B6:B25)</f>
        <v>1298488</v>
      </c>
      <c r="C5" s="55">
        <f>SUM(C6:C25)</f>
        <v>1273970</v>
      </c>
      <c r="D5" s="56">
        <f>C5/B5*100</f>
        <v>98.11180388266969</v>
      </c>
      <c r="E5" s="55">
        <f>SUM(E6:E25)</f>
        <v>1078852</v>
      </c>
      <c r="F5" s="61">
        <f>C5/E5*100-100</f>
        <v>18.08570591703031</v>
      </c>
      <c r="H5" s="52" t="s">
        <v>72</v>
      </c>
      <c r="I5" s="53">
        <v>964116</v>
      </c>
      <c r="J5" s="75">
        <f aca="true" t="shared" si="0" ref="J5:J25">C5-I5</f>
        <v>309854</v>
      </c>
    </row>
    <row r="6" spans="1:10" ht="22.5" customHeight="1">
      <c r="A6" s="57" t="s">
        <v>73</v>
      </c>
      <c r="B6" s="66">
        <v>110919</v>
      </c>
      <c r="C6" s="67">
        <v>110919</v>
      </c>
      <c r="D6" s="56">
        <f>C6/B6*100</f>
        <v>100</v>
      </c>
      <c r="E6" s="67">
        <v>99338</v>
      </c>
      <c r="F6" s="61">
        <f>C6/E6*100-100</f>
        <v>11.658177132617936</v>
      </c>
      <c r="H6" s="53" t="s">
        <v>73</v>
      </c>
      <c r="I6" s="53">
        <v>85497</v>
      </c>
      <c r="J6" s="75">
        <f t="shared" si="0"/>
        <v>25422</v>
      </c>
    </row>
    <row r="7" spans="1:10" ht="22.5" customHeight="1" hidden="1">
      <c r="A7" s="59" t="s">
        <v>74</v>
      </c>
      <c r="B7" s="66">
        <v>0</v>
      </c>
      <c r="C7" s="67">
        <v>0</v>
      </c>
      <c r="D7" s="56"/>
      <c r="E7" s="67">
        <v>0</v>
      </c>
      <c r="F7" s="61"/>
      <c r="H7" s="53" t="s">
        <v>74</v>
      </c>
      <c r="J7" s="75">
        <f t="shared" si="0"/>
        <v>0</v>
      </c>
    </row>
    <row r="8" spans="1:10" ht="22.5" customHeight="1">
      <c r="A8" s="59" t="s">
        <v>75</v>
      </c>
      <c r="B8" s="66">
        <v>298</v>
      </c>
      <c r="C8" s="67">
        <v>298</v>
      </c>
      <c r="D8" s="56">
        <f aca="true" t="shared" si="1" ref="D8:D25">C8/B8*100</f>
        <v>100</v>
      </c>
      <c r="E8" s="67">
        <v>637</v>
      </c>
      <c r="F8" s="61">
        <f aca="true" t="shared" si="2" ref="F8:F25">C8/E8*100-100</f>
        <v>-53.218210361067506</v>
      </c>
      <c r="H8" s="53" t="s">
        <v>75</v>
      </c>
      <c r="I8" s="53">
        <v>416</v>
      </c>
      <c r="J8" s="75">
        <f t="shared" si="0"/>
        <v>-118</v>
      </c>
    </row>
    <row r="9" spans="1:12" ht="22.5" customHeight="1">
      <c r="A9" s="59" t="s">
        <v>76</v>
      </c>
      <c r="B9" s="66">
        <v>46967</v>
      </c>
      <c r="C9" s="67">
        <v>46967</v>
      </c>
      <c r="D9" s="56">
        <f t="shared" si="1"/>
        <v>100</v>
      </c>
      <c r="E9" s="67">
        <v>40071</v>
      </c>
      <c r="F9" s="61">
        <f t="shared" si="2"/>
        <v>17.20945322053356</v>
      </c>
      <c r="H9" s="53" t="s">
        <v>76</v>
      </c>
      <c r="I9" s="53">
        <v>35630</v>
      </c>
      <c r="J9" s="75">
        <f t="shared" si="0"/>
        <v>11337</v>
      </c>
      <c r="L9" s="53">
        <f>16.07/337</f>
        <v>0.04768545994065282</v>
      </c>
    </row>
    <row r="10" spans="1:12" ht="22.5" customHeight="1">
      <c r="A10" s="59" t="s">
        <v>17</v>
      </c>
      <c r="B10" s="66">
        <v>227598</v>
      </c>
      <c r="C10" s="67">
        <v>227085</v>
      </c>
      <c r="D10" s="56">
        <f t="shared" si="1"/>
        <v>99.77460258877494</v>
      </c>
      <c r="E10" s="67">
        <v>174520</v>
      </c>
      <c r="F10" s="61">
        <f t="shared" si="2"/>
        <v>30.119757047902823</v>
      </c>
      <c r="H10" s="53" t="s">
        <v>17</v>
      </c>
      <c r="I10" s="53">
        <v>160653</v>
      </c>
      <c r="J10" s="75">
        <f t="shared" si="0"/>
        <v>66432</v>
      </c>
      <c r="L10" s="53">
        <f>+C12/C5</f>
        <v>0.030822546841762364</v>
      </c>
    </row>
    <row r="11" spans="1:12" ht="22.5" customHeight="1">
      <c r="A11" s="59" t="s">
        <v>18</v>
      </c>
      <c r="B11" s="66">
        <v>6082</v>
      </c>
      <c r="C11" s="67">
        <v>6082</v>
      </c>
      <c r="D11" s="56">
        <f t="shared" si="1"/>
        <v>100</v>
      </c>
      <c r="E11" s="67">
        <v>7382</v>
      </c>
      <c r="F11" s="61">
        <f t="shared" si="2"/>
        <v>-17.610403684638314</v>
      </c>
      <c r="H11" s="53" t="s">
        <v>18</v>
      </c>
      <c r="I11" s="53">
        <v>6182</v>
      </c>
      <c r="L11" s="53">
        <f>+C10+C11+C12+C13+C14+C15+C16+C17+C22</f>
        <v>1021764</v>
      </c>
    </row>
    <row r="12" spans="1:12" ht="22.5" customHeight="1">
      <c r="A12" s="59" t="s">
        <v>19</v>
      </c>
      <c r="B12" s="66">
        <v>39267</v>
      </c>
      <c r="C12" s="67">
        <v>39267</v>
      </c>
      <c r="D12" s="56">
        <f t="shared" si="1"/>
        <v>100</v>
      </c>
      <c r="E12" s="67">
        <v>22533</v>
      </c>
      <c r="F12" s="61">
        <f t="shared" si="2"/>
        <v>74.26441219544668</v>
      </c>
      <c r="H12" s="53" t="s">
        <v>19</v>
      </c>
      <c r="I12" s="53">
        <v>21689</v>
      </c>
      <c r="J12" s="75">
        <f t="shared" si="0"/>
        <v>17578</v>
      </c>
      <c r="L12" s="53">
        <f>+C11/C5</f>
        <v>0.004774052764193819</v>
      </c>
    </row>
    <row r="13" spans="1:12" ht="22.5" customHeight="1">
      <c r="A13" s="59" t="s">
        <v>20</v>
      </c>
      <c r="B13" s="66">
        <v>170126</v>
      </c>
      <c r="C13" s="67">
        <v>170126</v>
      </c>
      <c r="D13" s="56">
        <f t="shared" si="1"/>
        <v>100</v>
      </c>
      <c r="E13" s="67">
        <v>170708</v>
      </c>
      <c r="F13" s="61">
        <f t="shared" si="2"/>
        <v>-0.34093305527566997</v>
      </c>
      <c r="H13" s="53" t="s">
        <v>20</v>
      </c>
      <c r="I13" s="53">
        <v>164557</v>
      </c>
      <c r="J13" s="75">
        <f t="shared" si="0"/>
        <v>5569</v>
      </c>
      <c r="L13" s="53">
        <f>SUM(C10:C12)</f>
        <v>272434</v>
      </c>
    </row>
    <row r="14" spans="1:12" ht="22.5" customHeight="1">
      <c r="A14" s="59" t="s">
        <v>21</v>
      </c>
      <c r="B14" s="66">
        <v>117116</v>
      </c>
      <c r="C14" s="67">
        <v>117116</v>
      </c>
      <c r="D14" s="56">
        <f t="shared" si="1"/>
        <v>100</v>
      </c>
      <c r="E14" s="67">
        <v>93209</v>
      </c>
      <c r="F14" s="61">
        <f t="shared" si="2"/>
        <v>25.64881073716056</v>
      </c>
      <c r="H14" s="53" t="s">
        <v>21</v>
      </c>
      <c r="I14" s="53">
        <v>74216</v>
      </c>
      <c r="J14" s="75">
        <f t="shared" si="0"/>
        <v>42900</v>
      </c>
      <c r="L14" s="53">
        <f>+L13/C5</f>
        <v>0.21384647990141056</v>
      </c>
    </row>
    <row r="15" spans="1:10" ht="22.5" customHeight="1">
      <c r="A15" s="59" t="s">
        <v>22</v>
      </c>
      <c r="B15" s="66">
        <v>52348</v>
      </c>
      <c r="C15" s="67">
        <v>52348</v>
      </c>
      <c r="D15" s="56">
        <f t="shared" si="1"/>
        <v>100</v>
      </c>
      <c r="E15" s="67">
        <v>52670</v>
      </c>
      <c r="F15" s="61">
        <f t="shared" si="2"/>
        <v>-0.6113537117904002</v>
      </c>
      <c r="H15" s="53" t="s">
        <v>22</v>
      </c>
      <c r="I15" s="53">
        <v>42349</v>
      </c>
      <c r="J15" s="75">
        <f t="shared" si="0"/>
        <v>9999</v>
      </c>
    </row>
    <row r="16" spans="1:12" ht="22.5" customHeight="1">
      <c r="A16" s="59" t="s">
        <v>23</v>
      </c>
      <c r="B16" s="66">
        <v>44322</v>
      </c>
      <c r="C16" s="67">
        <v>44322</v>
      </c>
      <c r="D16" s="56">
        <f t="shared" si="1"/>
        <v>100</v>
      </c>
      <c r="E16" s="67">
        <v>39976</v>
      </c>
      <c r="F16" s="61">
        <f t="shared" si="2"/>
        <v>10.871522913748237</v>
      </c>
      <c r="H16" s="53" t="s">
        <v>23</v>
      </c>
      <c r="I16" s="53">
        <v>31605</v>
      </c>
      <c r="J16" s="75">
        <f t="shared" si="0"/>
        <v>12717</v>
      </c>
      <c r="L16" s="53">
        <f>+C10/C5</f>
        <v>0.17824988029545435</v>
      </c>
    </row>
    <row r="17" spans="1:10" ht="22.5" customHeight="1">
      <c r="A17" s="59" t="s">
        <v>24</v>
      </c>
      <c r="B17" s="66">
        <v>294059</v>
      </c>
      <c r="C17" s="67">
        <v>293333</v>
      </c>
      <c r="D17" s="56">
        <f t="shared" si="1"/>
        <v>99.7531107702876</v>
      </c>
      <c r="E17" s="67">
        <v>226805</v>
      </c>
      <c r="F17" s="61">
        <f t="shared" si="2"/>
        <v>29.332686669165128</v>
      </c>
      <c r="H17" s="53" t="s">
        <v>24</v>
      </c>
      <c r="I17" s="53">
        <v>212079</v>
      </c>
      <c r="J17" s="75">
        <f t="shared" si="0"/>
        <v>81254</v>
      </c>
    </row>
    <row r="18" spans="1:10" ht="22.5" customHeight="1">
      <c r="A18" s="59" t="s">
        <v>25</v>
      </c>
      <c r="B18" s="66">
        <v>23529</v>
      </c>
      <c r="C18" s="67">
        <v>23529</v>
      </c>
      <c r="D18" s="56">
        <f t="shared" si="1"/>
        <v>100</v>
      </c>
      <c r="E18" s="67">
        <v>28242</v>
      </c>
      <c r="F18" s="61">
        <f t="shared" si="2"/>
        <v>-16.687911620990008</v>
      </c>
      <c r="H18" s="53" t="s">
        <v>25</v>
      </c>
      <c r="I18" s="53">
        <v>18077</v>
      </c>
      <c r="J18" s="75">
        <f t="shared" si="0"/>
        <v>5452</v>
      </c>
    </row>
    <row r="19" spans="1:10" ht="22.5" customHeight="1">
      <c r="A19" s="57" t="s">
        <v>77</v>
      </c>
      <c r="B19" s="66">
        <v>29942</v>
      </c>
      <c r="C19" s="67">
        <v>29942</v>
      </c>
      <c r="D19" s="56">
        <f t="shared" si="1"/>
        <v>100</v>
      </c>
      <c r="E19" s="67">
        <v>9887</v>
      </c>
      <c r="F19" s="61">
        <f t="shared" si="2"/>
        <v>202.84211590978055</v>
      </c>
      <c r="H19" s="53" t="s">
        <v>77</v>
      </c>
      <c r="I19" s="53">
        <v>14900</v>
      </c>
      <c r="J19" s="75">
        <f t="shared" si="0"/>
        <v>15042</v>
      </c>
    </row>
    <row r="20" spans="1:10" ht="22.5" customHeight="1">
      <c r="A20" s="57" t="s">
        <v>78</v>
      </c>
      <c r="B20" s="66">
        <v>11096</v>
      </c>
      <c r="C20" s="67">
        <v>11096</v>
      </c>
      <c r="D20" s="56">
        <f t="shared" si="1"/>
        <v>100</v>
      </c>
      <c r="E20" s="67">
        <v>13401</v>
      </c>
      <c r="F20" s="61">
        <f t="shared" si="2"/>
        <v>-17.200208939631366</v>
      </c>
      <c r="H20" s="53" t="s">
        <v>78</v>
      </c>
      <c r="I20" s="53">
        <v>19039</v>
      </c>
      <c r="J20" s="75">
        <f t="shared" si="0"/>
        <v>-7943</v>
      </c>
    </row>
    <row r="21" spans="1:10" ht="22.5" customHeight="1">
      <c r="A21" s="57" t="s">
        <v>79</v>
      </c>
      <c r="B21" s="66">
        <v>37881</v>
      </c>
      <c r="C21" s="67">
        <v>15080</v>
      </c>
      <c r="D21" s="56">
        <f t="shared" si="1"/>
        <v>39.80887516169055</v>
      </c>
      <c r="E21" s="67">
        <v>16839</v>
      </c>
      <c r="F21" s="61">
        <f t="shared" si="2"/>
        <v>-10.44598847912583</v>
      </c>
      <c r="H21" s="53" t="s">
        <v>79</v>
      </c>
      <c r="I21" s="53">
        <v>9103</v>
      </c>
      <c r="J21" s="75">
        <f t="shared" si="0"/>
        <v>5977</v>
      </c>
    </row>
    <row r="22" spans="1:10" ht="22.5" customHeight="1">
      <c r="A22" s="57" t="s">
        <v>26</v>
      </c>
      <c r="B22" s="66">
        <v>72085</v>
      </c>
      <c r="C22" s="67">
        <v>72085</v>
      </c>
      <c r="D22" s="56">
        <f t="shared" si="1"/>
        <v>100</v>
      </c>
      <c r="E22" s="67">
        <v>65013</v>
      </c>
      <c r="F22" s="61">
        <f t="shared" si="2"/>
        <v>10.877824435112984</v>
      </c>
      <c r="H22" s="53" t="s">
        <v>26</v>
      </c>
      <c r="I22" s="53">
        <v>56971</v>
      </c>
      <c r="J22" s="75">
        <f t="shared" si="0"/>
        <v>15114</v>
      </c>
    </row>
    <row r="23" spans="1:10" ht="22.5" customHeight="1">
      <c r="A23" s="57" t="s">
        <v>80</v>
      </c>
      <c r="B23" s="66">
        <v>6077</v>
      </c>
      <c r="C23" s="67">
        <v>6077</v>
      </c>
      <c r="D23" s="56">
        <f t="shared" si="1"/>
        <v>100</v>
      </c>
      <c r="E23" s="67">
        <v>2615</v>
      </c>
      <c r="F23" s="61">
        <f t="shared" si="2"/>
        <v>132.39005736137668</v>
      </c>
      <c r="H23" s="53" t="s">
        <v>80</v>
      </c>
      <c r="I23" s="53">
        <v>2389</v>
      </c>
      <c r="J23" s="75">
        <f t="shared" si="0"/>
        <v>3688</v>
      </c>
    </row>
    <row r="24" spans="1:10" ht="22.5" customHeight="1">
      <c r="A24" s="57" t="s">
        <v>81</v>
      </c>
      <c r="B24" s="66">
        <v>8776</v>
      </c>
      <c r="C24" s="67">
        <f>8298-303</f>
        <v>7995</v>
      </c>
      <c r="D24" s="56">
        <f t="shared" si="1"/>
        <v>91.1007292616226</v>
      </c>
      <c r="E24" s="67">
        <f>8367+12</f>
        <v>8379</v>
      </c>
      <c r="F24" s="61">
        <f t="shared" si="2"/>
        <v>-4.5828857858933105</v>
      </c>
      <c r="H24" s="53" t="s">
        <v>81</v>
      </c>
      <c r="I24" s="53">
        <v>5625</v>
      </c>
      <c r="J24" s="75">
        <f t="shared" si="0"/>
        <v>2370</v>
      </c>
    </row>
    <row r="25" spans="1:10" ht="22.5" customHeight="1">
      <c r="A25" s="57" t="s">
        <v>82</v>
      </c>
      <c r="B25" s="66"/>
      <c r="C25" s="67">
        <v>303</v>
      </c>
      <c r="D25" s="56" t="e">
        <f t="shared" si="1"/>
        <v>#DIV/0!</v>
      </c>
      <c r="E25" s="67">
        <v>6627</v>
      </c>
      <c r="F25" s="61">
        <f t="shared" si="2"/>
        <v>-95.42779538252603</v>
      </c>
      <c r="H25" s="53" t="s">
        <v>83</v>
      </c>
      <c r="I25" s="53">
        <v>3139</v>
      </c>
      <c r="J25" s="75">
        <f t="shared" si="0"/>
        <v>-2836</v>
      </c>
    </row>
    <row r="26" ht="20.25" customHeight="1"/>
    <row r="28" spans="3:6" ht="15.75">
      <c r="C28" s="53"/>
      <c r="D28" s="53"/>
      <c r="E28" s="53"/>
      <c r="F28" s="53"/>
    </row>
    <row r="29" spans="3:6" ht="15.75">
      <c r="C29" s="53"/>
      <c r="D29" s="53"/>
      <c r="E29" s="53"/>
      <c r="F29" s="53"/>
    </row>
    <row r="30" spans="3:6" ht="15.75">
      <c r="C30" s="53"/>
      <c r="D30" s="53"/>
      <c r="E30" s="84">
        <f>56971/9.8</f>
        <v>5813.367346938775</v>
      </c>
      <c r="F30" s="53"/>
    </row>
    <row r="31" spans="3:6" ht="15.75">
      <c r="C31" s="53"/>
      <c r="D31" s="53"/>
      <c r="E31" s="53"/>
      <c r="F31" s="53"/>
    </row>
    <row r="32" spans="3:6" ht="15.75">
      <c r="C32" s="53"/>
      <c r="D32" s="53"/>
      <c r="E32" s="53"/>
      <c r="F32" s="53"/>
    </row>
    <row r="33" spans="3:6" ht="15.75">
      <c r="C33" s="53"/>
      <c r="D33" s="53"/>
      <c r="E33" s="53"/>
      <c r="F33" s="53"/>
    </row>
    <row r="34" spans="3:6" ht="15.75">
      <c r="C34" s="53"/>
      <c r="D34" s="53"/>
      <c r="E34" s="53"/>
      <c r="F34" s="53"/>
    </row>
    <row r="35" spans="3:6" ht="15.75">
      <c r="C35" s="53"/>
      <c r="D35" s="53"/>
      <c r="E35" s="53"/>
      <c r="F35" s="53"/>
    </row>
  </sheetData>
  <sheetProtection/>
  <mergeCells count="2">
    <mergeCell ref="A1:F1"/>
    <mergeCell ref="D3:F3"/>
  </mergeCells>
  <printOptions horizontalCentered="1" verticalCentered="1"/>
  <pageMargins left="0.9842519685039371" right="0.5511811023622047" top="0.7086614173228347" bottom="0.7874015748031497" header="0.35433070866141736" footer="0.4724409448818898"/>
  <pageSetup errors="blank" firstPageNumber="7" useFirstPageNumber="1" horizontalDpi="600" verticalDpi="600" orientation="portrait" paperSize="9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showZeros="0" tabSelected="1" workbookViewId="0" topLeftCell="A1">
      <selection activeCell="U7" sqref="U7"/>
    </sheetView>
  </sheetViews>
  <sheetFormatPr defaultColWidth="9.00390625" defaultRowHeight="14.25"/>
  <cols>
    <col min="1" max="1" width="33.875" style="0" customWidth="1"/>
    <col min="2" max="2" width="12.00390625" style="0" customWidth="1"/>
    <col min="3" max="3" width="11.00390625" style="0" customWidth="1"/>
    <col min="4" max="4" width="10.50390625" style="0" customWidth="1"/>
    <col min="5" max="5" width="9.00390625" style="0" hidden="1" customWidth="1"/>
    <col min="6" max="6" width="9.625" style="0" customWidth="1"/>
  </cols>
  <sheetData>
    <row r="1" spans="1:6" ht="99.75" customHeight="1">
      <c r="A1" s="82" t="s">
        <v>84</v>
      </c>
      <c r="B1" s="82"/>
      <c r="C1" s="82"/>
      <c r="D1" s="82"/>
      <c r="E1" s="82"/>
      <c r="F1" s="82"/>
    </row>
    <row r="2" spans="1:6" ht="21.75">
      <c r="A2" s="32"/>
      <c r="B2" s="32"/>
      <c r="C2" s="32"/>
      <c r="D2" s="33"/>
      <c r="E2" s="33"/>
      <c r="F2" s="33"/>
    </row>
    <row r="3" spans="1:6" ht="15.75">
      <c r="A3" s="34"/>
      <c r="B3" s="34"/>
      <c r="C3" s="34"/>
      <c r="D3" s="35" t="s">
        <v>32</v>
      </c>
      <c r="E3" s="35"/>
      <c r="F3" s="35"/>
    </row>
    <row r="4" spans="1:6" ht="31.5">
      <c r="A4" s="36" t="s">
        <v>33</v>
      </c>
      <c r="B4" s="36" t="s">
        <v>34</v>
      </c>
      <c r="C4" s="36" t="s">
        <v>35</v>
      </c>
      <c r="D4" s="36" t="s">
        <v>36</v>
      </c>
      <c r="E4" s="36" t="s">
        <v>37</v>
      </c>
      <c r="F4" s="36" t="s">
        <v>38</v>
      </c>
    </row>
    <row r="5" spans="1:10" s="30" customFormat="1" ht="30" customHeight="1">
      <c r="A5" s="37" t="s">
        <v>85</v>
      </c>
      <c r="B5" s="37">
        <f>SUM(B6:B19)</f>
        <v>119992</v>
      </c>
      <c r="C5" s="37">
        <f>SUM(C6:C19)</f>
        <v>125877</v>
      </c>
      <c r="D5" s="38">
        <f>+C5/B5*100</f>
        <v>104.90449363290885</v>
      </c>
      <c r="E5" s="37">
        <f>SUM(E6:E19)</f>
        <v>103839</v>
      </c>
      <c r="F5" s="38">
        <f>+C5/E5*100-100</f>
        <v>21.22323982318781</v>
      </c>
      <c r="I5" s="30">
        <v>113079</v>
      </c>
      <c r="J5" s="30">
        <f>+E5-I5</f>
        <v>-9240</v>
      </c>
    </row>
    <row r="6" spans="1:10" ht="30" customHeight="1">
      <c r="A6" s="39" t="s">
        <v>86</v>
      </c>
      <c r="B6" s="40">
        <v>40</v>
      </c>
      <c r="C6" s="40">
        <v>49</v>
      </c>
      <c r="D6" s="41">
        <f aca="true" t="shared" si="0" ref="D6:D19">+C6/B6*100</f>
        <v>122.50000000000001</v>
      </c>
      <c r="E6" s="40">
        <v>44</v>
      </c>
      <c r="F6" s="41">
        <f aca="true" t="shared" si="1" ref="F6:F19">+C6/E6*100-100</f>
        <v>11.36363636363636</v>
      </c>
      <c r="I6">
        <v>133182</v>
      </c>
      <c r="J6">
        <f>+B5-I6</f>
        <v>-13190</v>
      </c>
    </row>
    <row r="7" spans="1:6" ht="30" customHeight="1" hidden="1">
      <c r="A7" s="39" t="s">
        <v>87</v>
      </c>
      <c r="B7" s="40"/>
      <c r="C7" s="40"/>
      <c r="D7" s="41" t="e">
        <f t="shared" si="0"/>
        <v>#DIV/0!</v>
      </c>
      <c r="E7" s="40">
        <v>2517</v>
      </c>
      <c r="F7" s="41">
        <f t="shared" si="1"/>
        <v>-100</v>
      </c>
    </row>
    <row r="8" spans="1:6" ht="30" customHeight="1" hidden="1">
      <c r="A8" s="39" t="s">
        <v>88</v>
      </c>
      <c r="B8" s="40"/>
      <c r="C8" s="40"/>
      <c r="D8" s="41" t="e">
        <f t="shared" si="0"/>
        <v>#DIV/0!</v>
      </c>
      <c r="E8" s="40">
        <v>232</v>
      </c>
      <c r="F8" s="41">
        <f t="shared" si="1"/>
        <v>-100</v>
      </c>
    </row>
    <row r="9" spans="1:6" ht="30" customHeight="1" hidden="1">
      <c r="A9" s="39" t="s">
        <v>89</v>
      </c>
      <c r="B9" s="40"/>
      <c r="C9" s="40"/>
      <c r="D9" s="41"/>
      <c r="E9" s="40">
        <v>100</v>
      </c>
      <c r="F9" s="41">
        <f t="shared" si="1"/>
        <v>-100</v>
      </c>
    </row>
    <row r="10" spans="1:6" ht="30" customHeight="1" hidden="1">
      <c r="A10" s="39" t="s">
        <v>90</v>
      </c>
      <c r="B10" s="40"/>
      <c r="C10" s="40"/>
      <c r="D10" s="41" t="e">
        <f t="shared" si="0"/>
        <v>#DIV/0!</v>
      </c>
      <c r="E10" s="40">
        <v>888</v>
      </c>
      <c r="F10" s="41">
        <f t="shared" si="1"/>
        <v>-100</v>
      </c>
    </row>
    <row r="11" spans="1:6" ht="30" customHeight="1">
      <c r="A11" s="39" t="s">
        <v>91</v>
      </c>
      <c r="B11" s="40">
        <v>4530</v>
      </c>
      <c r="C11" s="40">
        <v>5359</v>
      </c>
      <c r="D11" s="41">
        <f t="shared" si="0"/>
        <v>118.30022075055186</v>
      </c>
      <c r="E11" s="40">
        <v>5252</v>
      </c>
      <c r="F11" s="41">
        <f t="shared" si="1"/>
        <v>2.037319116527044</v>
      </c>
    </row>
    <row r="12" spans="1:6" ht="30" customHeight="1">
      <c r="A12" s="39" t="s">
        <v>92</v>
      </c>
      <c r="B12" s="40"/>
      <c r="C12" s="40">
        <v>79</v>
      </c>
      <c r="D12" s="41"/>
      <c r="E12" s="40"/>
      <c r="F12" s="41"/>
    </row>
    <row r="13" spans="1:6" ht="30" customHeight="1">
      <c r="A13" s="39" t="s">
        <v>93</v>
      </c>
      <c r="B13" s="40">
        <v>3830</v>
      </c>
      <c r="C13" s="40">
        <v>7574</v>
      </c>
      <c r="D13" s="41">
        <f t="shared" si="0"/>
        <v>197.75456919060053</v>
      </c>
      <c r="E13" s="40">
        <v>3365</v>
      </c>
      <c r="F13" s="41">
        <f t="shared" si="1"/>
        <v>125.0817236255572</v>
      </c>
    </row>
    <row r="14" spans="1:6" ht="30" customHeight="1">
      <c r="A14" s="39" t="s">
        <v>94</v>
      </c>
      <c r="B14" s="40">
        <v>527</v>
      </c>
      <c r="C14" s="40">
        <v>1041</v>
      </c>
      <c r="D14" s="41">
        <f t="shared" si="0"/>
        <v>197.53320683111954</v>
      </c>
      <c r="E14" s="40">
        <v>1349</v>
      </c>
      <c r="F14" s="41">
        <f t="shared" si="1"/>
        <v>-22.831727205337288</v>
      </c>
    </row>
    <row r="15" spans="1:6" ht="30" customHeight="1">
      <c r="A15" s="39" t="s">
        <v>95</v>
      </c>
      <c r="B15" s="40">
        <v>102475</v>
      </c>
      <c r="C15" s="40">
        <v>102183</v>
      </c>
      <c r="D15" s="41">
        <f t="shared" si="0"/>
        <v>99.71505245181753</v>
      </c>
      <c r="E15" s="40">
        <v>80960</v>
      </c>
      <c r="F15" s="41">
        <f t="shared" si="1"/>
        <v>26.21417984189722</v>
      </c>
    </row>
    <row r="16" spans="1:6" ht="30" customHeight="1">
      <c r="A16" s="39" t="s">
        <v>96</v>
      </c>
      <c r="B16" s="40">
        <v>7155</v>
      </c>
      <c r="C16" s="40">
        <v>6780</v>
      </c>
      <c r="D16" s="41">
        <f t="shared" si="0"/>
        <v>94.75890985324948</v>
      </c>
      <c r="E16" s="40">
        <v>7779</v>
      </c>
      <c r="F16" s="41">
        <f t="shared" si="1"/>
        <v>-12.842267643656001</v>
      </c>
    </row>
    <row r="17" spans="1:6" ht="30" customHeight="1">
      <c r="A17" s="39" t="s">
        <v>97</v>
      </c>
      <c r="B17" s="40">
        <v>177</v>
      </c>
      <c r="C17" s="40">
        <v>360</v>
      </c>
      <c r="D17" s="41">
        <f t="shared" si="0"/>
        <v>203.38983050847457</v>
      </c>
      <c r="E17" s="40"/>
      <c r="F17" s="41"/>
    </row>
    <row r="18" spans="1:6" ht="30" customHeight="1">
      <c r="A18" s="39" t="s">
        <v>98</v>
      </c>
      <c r="B18" s="40"/>
      <c r="C18" s="40">
        <v>1233</v>
      </c>
      <c r="D18" s="41"/>
      <c r="E18" s="40"/>
      <c r="F18" s="41"/>
    </row>
    <row r="19" spans="1:6" ht="30" customHeight="1">
      <c r="A19" s="39" t="s">
        <v>99</v>
      </c>
      <c r="B19" s="40">
        <v>1258</v>
      </c>
      <c r="C19" s="40">
        <v>1219</v>
      </c>
      <c r="D19" s="41">
        <f t="shared" si="0"/>
        <v>96.89984101748807</v>
      </c>
      <c r="E19" s="40">
        <v>1353</v>
      </c>
      <c r="F19" s="41">
        <f t="shared" si="1"/>
        <v>-9.903917220990394</v>
      </c>
    </row>
  </sheetData>
  <sheetProtection/>
  <mergeCells count="2">
    <mergeCell ref="A1:F1"/>
    <mergeCell ref="D3:F3"/>
  </mergeCells>
  <printOptions horizontalCentered="1"/>
  <pageMargins left="0.9842519685039371" right="0.5511811023622047" top="0.7086614173228347" bottom="0.7874015748031497" header="0.35433070866141736" footer="0.4724409448818898"/>
  <pageSetup errors="blank" firstPageNumber="8" useFirstPageNumber="1" horizontalDpi="600" verticalDpi="600" orientation="portrait" paperSize="9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showZeros="0" tabSelected="1" workbookViewId="0" topLeftCell="A1">
      <selection activeCell="U7" sqref="U7"/>
    </sheetView>
  </sheetViews>
  <sheetFormatPr defaultColWidth="9.00390625" defaultRowHeight="14.25"/>
  <cols>
    <col min="1" max="1" width="34.875" style="0" customWidth="1"/>
    <col min="2" max="2" width="13.125" style="0" customWidth="1"/>
    <col min="3" max="3" width="11.875" style="0" customWidth="1"/>
    <col min="4" max="4" width="10.50390625" style="0" customWidth="1"/>
    <col min="5" max="5" width="9.00390625" style="0" hidden="1" customWidth="1"/>
    <col min="6" max="6" width="9.625" style="0" customWidth="1"/>
  </cols>
  <sheetData>
    <row r="1" spans="1:6" ht="25.5">
      <c r="A1" s="31" t="s">
        <v>100</v>
      </c>
      <c r="B1" s="31"/>
      <c r="C1" s="31"/>
      <c r="D1" s="31"/>
      <c r="E1" s="31"/>
      <c r="F1" s="31"/>
    </row>
    <row r="2" spans="1:6" ht="21.75">
      <c r="A2" s="32"/>
      <c r="B2" s="32"/>
      <c r="C2" s="32"/>
      <c r="D2" s="33"/>
      <c r="E2" s="33"/>
      <c r="F2" s="33"/>
    </row>
    <row r="3" spans="1:6" ht="15.75">
      <c r="A3" s="34"/>
      <c r="B3" s="34"/>
      <c r="C3" s="34"/>
      <c r="D3" s="35" t="s">
        <v>32</v>
      </c>
      <c r="E3" s="35"/>
      <c r="F3" s="35"/>
    </row>
    <row r="4" spans="1:6" ht="31.5">
      <c r="A4" s="81" t="s">
        <v>33</v>
      </c>
      <c r="B4" s="81" t="s">
        <v>68</v>
      </c>
      <c r="C4" s="81" t="s">
        <v>35</v>
      </c>
      <c r="D4" s="81" t="s">
        <v>36</v>
      </c>
      <c r="E4" s="81" t="s">
        <v>37</v>
      </c>
      <c r="F4" s="81" t="s">
        <v>38</v>
      </c>
    </row>
    <row r="5" spans="1:6" s="30" customFormat="1" ht="30" customHeight="1">
      <c r="A5" s="42" t="s">
        <v>101</v>
      </c>
      <c r="B5" s="43">
        <f>+C5</f>
        <v>162092</v>
      </c>
      <c r="C5" s="43">
        <f>SUM(C6:C32)</f>
        <v>162092</v>
      </c>
      <c r="D5" s="44">
        <f>+C5/B5*100</f>
        <v>100</v>
      </c>
      <c r="E5" s="43">
        <f>SUM(E6:E32)</f>
        <v>135574</v>
      </c>
      <c r="F5" s="44">
        <f>+C5/E5*100-100</f>
        <v>19.559797601309995</v>
      </c>
    </row>
    <row r="6" spans="1:6" ht="22.5" customHeight="1" hidden="1">
      <c r="A6" s="45" t="s">
        <v>102</v>
      </c>
      <c r="B6" s="46">
        <f aca="true" t="shared" si="0" ref="B6:B32">+C6</f>
        <v>0</v>
      </c>
      <c r="C6" s="47"/>
      <c r="D6" s="48" t="e">
        <f>+C6/B6*100</f>
        <v>#DIV/0!</v>
      </c>
      <c r="E6" s="47">
        <v>2941</v>
      </c>
      <c r="F6" s="48">
        <f aca="true" t="shared" si="1" ref="F6:F32">+C6/E6*100-100</f>
        <v>-100</v>
      </c>
    </row>
    <row r="7" spans="1:6" ht="24.75" customHeight="1">
      <c r="A7" s="45" t="s">
        <v>103</v>
      </c>
      <c r="B7" s="46">
        <f t="shared" si="0"/>
        <v>61</v>
      </c>
      <c r="C7" s="47">
        <v>61</v>
      </c>
      <c r="D7" s="48">
        <f aca="true" t="shared" si="2" ref="D7:D32">+C7/B7*100</f>
        <v>100</v>
      </c>
      <c r="E7" s="47">
        <v>35</v>
      </c>
      <c r="F7" s="48">
        <f t="shared" si="1"/>
        <v>74.28571428571428</v>
      </c>
    </row>
    <row r="8" spans="1:6" ht="24.75" customHeight="1">
      <c r="A8" s="45" t="s">
        <v>104</v>
      </c>
      <c r="B8" s="46">
        <f t="shared" si="0"/>
        <v>1124</v>
      </c>
      <c r="C8" s="47">
        <v>1124</v>
      </c>
      <c r="D8" s="48">
        <f t="shared" si="2"/>
        <v>100</v>
      </c>
      <c r="E8" s="47">
        <v>724</v>
      </c>
      <c r="F8" s="48">
        <f t="shared" si="1"/>
        <v>55.24861878453038</v>
      </c>
    </row>
    <row r="9" spans="1:6" ht="24.75" customHeight="1">
      <c r="A9" s="45" t="s">
        <v>105</v>
      </c>
      <c r="B9" s="46">
        <f t="shared" si="0"/>
        <v>75</v>
      </c>
      <c r="C9" s="47">
        <v>75</v>
      </c>
      <c r="D9" s="48">
        <f t="shared" si="2"/>
        <v>100</v>
      </c>
      <c r="E9" s="47">
        <v>165</v>
      </c>
      <c r="F9" s="48">
        <f t="shared" si="1"/>
        <v>-54.54545454545455</v>
      </c>
    </row>
    <row r="10" spans="1:6" ht="24.75" customHeight="1" hidden="1">
      <c r="A10" s="45" t="s">
        <v>106</v>
      </c>
      <c r="B10" s="46">
        <f t="shared" si="0"/>
        <v>0</v>
      </c>
      <c r="C10" s="47"/>
      <c r="D10" s="48" t="e">
        <f t="shared" si="2"/>
        <v>#DIV/0!</v>
      </c>
      <c r="E10" s="47">
        <v>796</v>
      </c>
      <c r="F10" s="48">
        <f t="shared" si="1"/>
        <v>-100</v>
      </c>
    </row>
    <row r="11" spans="1:6" ht="24.75" customHeight="1">
      <c r="A11" s="45" t="s">
        <v>107</v>
      </c>
      <c r="B11" s="46">
        <f t="shared" si="0"/>
        <v>10016</v>
      </c>
      <c r="C11" s="47">
        <v>10016</v>
      </c>
      <c r="D11" s="48">
        <f t="shared" si="2"/>
        <v>100</v>
      </c>
      <c r="E11" s="47">
        <v>3976</v>
      </c>
      <c r="F11" s="48">
        <f t="shared" si="1"/>
        <v>151.91146881287727</v>
      </c>
    </row>
    <row r="12" spans="1:6" ht="24.75" customHeight="1">
      <c r="A12" s="45" t="s">
        <v>108</v>
      </c>
      <c r="B12" s="46">
        <f t="shared" si="0"/>
        <v>105497</v>
      </c>
      <c r="C12" s="47">
        <v>105497</v>
      </c>
      <c r="D12" s="48">
        <f t="shared" si="2"/>
        <v>100</v>
      </c>
      <c r="E12" s="47">
        <v>92856</v>
      </c>
      <c r="F12" s="48">
        <f t="shared" si="1"/>
        <v>13.613552166795898</v>
      </c>
    </row>
    <row r="13" spans="1:6" ht="24.75" customHeight="1">
      <c r="A13" s="45" t="s">
        <v>109</v>
      </c>
      <c r="B13" s="46">
        <f t="shared" si="0"/>
        <v>43</v>
      </c>
      <c r="C13" s="47">
        <v>43</v>
      </c>
      <c r="D13" s="48">
        <f t="shared" si="2"/>
        <v>100</v>
      </c>
      <c r="E13" s="47"/>
      <c r="F13" s="48"/>
    </row>
    <row r="14" spans="1:6" ht="24.75" customHeight="1">
      <c r="A14" s="45" t="s">
        <v>110</v>
      </c>
      <c r="B14" s="46">
        <f t="shared" si="0"/>
        <v>5088</v>
      </c>
      <c r="C14" s="46">
        <v>5088</v>
      </c>
      <c r="D14" s="48">
        <f t="shared" si="2"/>
        <v>100</v>
      </c>
      <c r="E14" s="46">
        <v>3334</v>
      </c>
      <c r="F14" s="48">
        <f t="shared" si="1"/>
        <v>52.60947810437912</v>
      </c>
    </row>
    <row r="15" spans="1:6" ht="24.75" customHeight="1">
      <c r="A15" s="45" t="s">
        <v>111</v>
      </c>
      <c r="B15" s="46">
        <f t="shared" si="0"/>
        <v>812</v>
      </c>
      <c r="C15" s="46">
        <v>812</v>
      </c>
      <c r="D15" s="48">
        <f t="shared" si="2"/>
        <v>100</v>
      </c>
      <c r="E15" s="46">
        <v>1217</v>
      </c>
      <c r="F15" s="48">
        <f t="shared" si="1"/>
        <v>-33.278553820871</v>
      </c>
    </row>
    <row r="16" spans="1:6" ht="24.75" customHeight="1">
      <c r="A16" s="49" t="s">
        <v>112</v>
      </c>
      <c r="B16" s="46">
        <f t="shared" si="0"/>
        <v>5084</v>
      </c>
      <c r="C16" s="46">
        <v>5084</v>
      </c>
      <c r="D16" s="48">
        <f t="shared" si="2"/>
        <v>100</v>
      </c>
      <c r="E16" s="46">
        <v>10562</v>
      </c>
      <c r="F16" s="48">
        <f t="shared" si="1"/>
        <v>-51.865177049801176</v>
      </c>
    </row>
    <row r="17" spans="1:6" ht="24.75" customHeight="1">
      <c r="A17" s="45" t="s">
        <v>113</v>
      </c>
      <c r="B17" s="46">
        <f t="shared" si="0"/>
        <v>6610</v>
      </c>
      <c r="C17" s="46">
        <v>6610</v>
      </c>
      <c r="D17" s="48">
        <f t="shared" si="2"/>
        <v>100</v>
      </c>
      <c r="E17" s="46">
        <v>9702</v>
      </c>
      <c r="F17" s="48">
        <f t="shared" si="1"/>
        <v>-31.869717584003297</v>
      </c>
    </row>
    <row r="18" spans="1:6" ht="24.75" customHeight="1">
      <c r="A18" s="45" t="s">
        <v>114</v>
      </c>
      <c r="B18" s="46">
        <f t="shared" si="0"/>
        <v>588</v>
      </c>
      <c r="C18" s="46">
        <v>588</v>
      </c>
      <c r="D18" s="48">
        <f t="shared" si="2"/>
        <v>100</v>
      </c>
      <c r="E18" s="46"/>
      <c r="F18" s="48"/>
    </row>
    <row r="19" spans="1:6" ht="24.75" customHeight="1" hidden="1">
      <c r="A19" s="45" t="s">
        <v>115</v>
      </c>
      <c r="B19" s="46">
        <f t="shared" si="0"/>
        <v>0</v>
      </c>
      <c r="C19" s="46"/>
      <c r="D19" s="48" t="e">
        <f t="shared" si="2"/>
        <v>#DIV/0!</v>
      </c>
      <c r="E19" s="46">
        <v>185</v>
      </c>
      <c r="F19" s="48">
        <f t="shared" si="1"/>
        <v>-100</v>
      </c>
    </row>
    <row r="20" spans="1:6" ht="24.75" customHeight="1" hidden="1">
      <c r="A20" s="45" t="s">
        <v>116</v>
      </c>
      <c r="B20" s="46">
        <f t="shared" si="0"/>
        <v>0</v>
      </c>
      <c r="C20" s="47"/>
      <c r="D20" s="48" t="e">
        <f t="shared" si="2"/>
        <v>#DIV/0!</v>
      </c>
      <c r="E20" s="47">
        <v>244</v>
      </c>
      <c r="F20" s="48">
        <f t="shared" si="1"/>
        <v>-100</v>
      </c>
    </row>
    <row r="21" spans="1:6" ht="24.75" customHeight="1" hidden="1">
      <c r="A21" s="45" t="s">
        <v>117</v>
      </c>
      <c r="B21" s="46">
        <f t="shared" si="0"/>
        <v>0</v>
      </c>
      <c r="C21" s="47"/>
      <c r="D21" s="48" t="e">
        <f t="shared" si="2"/>
        <v>#DIV/0!</v>
      </c>
      <c r="E21" s="47">
        <v>294</v>
      </c>
      <c r="F21" s="48">
        <f t="shared" si="1"/>
        <v>-100</v>
      </c>
    </row>
    <row r="22" spans="1:6" ht="24.75" customHeight="1" hidden="1">
      <c r="A22" s="45" t="s">
        <v>118</v>
      </c>
      <c r="B22" s="46">
        <f t="shared" si="0"/>
        <v>0</v>
      </c>
      <c r="C22" s="47"/>
      <c r="D22" s="48" t="e">
        <f t="shared" si="2"/>
        <v>#DIV/0!</v>
      </c>
      <c r="E22" s="47">
        <v>533</v>
      </c>
      <c r="F22" s="48">
        <f t="shared" si="1"/>
        <v>-100</v>
      </c>
    </row>
    <row r="23" spans="1:6" ht="24.75" customHeight="1">
      <c r="A23" s="45" t="s">
        <v>119</v>
      </c>
      <c r="B23" s="46">
        <f t="shared" si="0"/>
        <v>269</v>
      </c>
      <c r="C23" s="47">
        <v>269</v>
      </c>
      <c r="D23" s="48">
        <f t="shared" si="2"/>
        <v>100</v>
      </c>
      <c r="E23" s="47">
        <v>442</v>
      </c>
      <c r="F23" s="48">
        <f t="shared" si="1"/>
        <v>-39.14027149321267</v>
      </c>
    </row>
    <row r="24" spans="1:6" ht="24.75" customHeight="1">
      <c r="A24" s="45" t="s">
        <v>120</v>
      </c>
      <c r="B24" s="46">
        <f t="shared" si="0"/>
        <v>248</v>
      </c>
      <c r="C24" s="47">
        <v>248</v>
      </c>
      <c r="D24" s="48">
        <f t="shared" si="2"/>
        <v>100</v>
      </c>
      <c r="E24" s="47"/>
      <c r="F24" s="48"/>
    </row>
    <row r="25" spans="1:6" ht="24.75" customHeight="1">
      <c r="A25" s="45" t="s">
        <v>121</v>
      </c>
      <c r="B25" s="46">
        <f t="shared" si="0"/>
        <v>293</v>
      </c>
      <c r="C25" s="47">
        <v>293</v>
      </c>
      <c r="D25" s="48">
        <f t="shared" si="2"/>
        <v>100</v>
      </c>
      <c r="E25" s="47">
        <v>118</v>
      </c>
      <c r="F25" s="48"/>
    </row>
    <row r="26" spans="1:6" ht="24.75" customHeight="1">
      <c r="A26" s="45" t="s">
        <v>122</v>
      </c>
      <c r="B26" s="46">
        <f t="shared" si="0"/>
        <v>775</v>
      </c>
      <c r="C26" s="47">
        <v>775</v>
      </c>
      <c r="D26" s="48">
        <f t="shared" si="2"/>
        <v>100</v>
      </c>
      <c r="E26" s="47">
        <v>1440</v>
      </c>
      <c r="F26" s="48">
        <f t="shared" si="1"/>
        <v>-46.18055555555556</v>
      </c>
    </row>
    <row r="27" spans="1:6" ht="24.75" customHeight="1">
      <c r="A27" s="45" t="s">
        <v>123</v>
      </c>
      <c r="B27" s="46">
        <f t="shared" si="0"/>
        <v>0</v>
      </c>
      <c r="C27" s="47"/>
      <c r="D27" s="48" t="e">
        <f t="shared" si="2"/>
        <v>#DIV/0!</v>
      </c>
      <c r="E27" s="47">
        <v>40</v>
      </c>
      <c r="F27" s="48">
        <f t="shared" si="1"/>
        <v>-100</v>
      </c>
    </row>
    <row r="28" spans="1:6" ht="24.75" customHeight="1">
      <c r="A28" s="45" t="s">
        <v>124</v>
      </c>
      <c r="B28" s="46">
        <f t="shared" si="0"/>
        <v>65</v>
      </c>
      <c r="C28" s="47">
        <v>65</v>
      </c>
      <c r="D28" s="48">
        <f t="shared" si="2"/>
        <v>100</v>
      </c>
      <c r="E28" s="47">
        <v>129</v>
      </c>
      <c r="F28" s="48">
        <f t="shared" si="1"/>
        <v>-49.6124031007752</v>
      </c>
    </row>
    <row r="29" spans="1:6" ht="24.75" customHeight="1">
      <c r="A29" s="45" t="s">
        <v>125</v>
      </c>
      <c r="B29" s="46">
        <f t="shared" si="0"/>
        <v>2460</v>
      </c>
      <c r="C29" s="47">
        <v>2460</v>
      </c>
      <c r="D29" s="48">
        <f t="shared" si="2"/>
        <v>100</v>
      </c>
      <c r="E29" s="47">
        <v>100</v>
      </c>
      <c r="F29" s="48">
        <f t="shared" si="1"/>
        <v>2360</v>
      </c>
    </row>
    <row r="30" spans="1:6" ht="24.75" customHeight="1">
      <c r="A30" s="45" t="s">
        <v>126</v>
      </c>
      <c r="B30" s="46">
        <f t="shared" si="0"/>
        <v>63</v>
      </c>
      <c r="C30" s="47">
        <v>63</v>
      </c>
      <c r="D30" s="48">
        <f t="shared" si="2"/>
        <v>100</v>
      </c>
      <c r="E30" s="47"/>
      <c r="F30" s="48"/>
    </row>
    <row r="31" spans="1:6" ht="24.75" customHeight="1">
      <c r="A31" s="45" t="s">
        <v>127</v>
      </c>
      <c r="B31" s="46">
        <f t="shared" si="0"/>
        <v>21570</v>
      </c>
      <c r="C31" s="47">
        <v>21570</v>
      </c>
      <c r="D31" s="48">
        <f t="shared" si="2"/>
        <v>100</v>
      </c>
      <c r="E31" s="47">
        <v>4448</v>
      </c>
      <c r="F31" s="48">
        <f t="shared" si="1"/>
        <v>384.93705035971226</v>
      </c>
    </row>
    <row r="32" spans="1:6" ht="24.75" customHeight="1">
      <c r="A32" s="45" t="s">
        <v>128</v>
      </c>
      <c r="B32" s="46">
        <f t="shared" si="0"/>
        <v>1351</v>
      </c>
      <c r="C32" s="47">
        <v>1351</v>
      </c>
      <c r="D32" s="48">
        <f t="shared" si="2"/>
        <v>100</v>
      </c>
      <c r="E32" s="47">
        <v>1293</v>
      </c>
      <c r="F32" s="48">
        <f t="shared" si="1"/>
        <v>4.485692188708427</v>
      </c>
    </row>
  </sheetData>
  <sheetProtection/>
  <mergeCells count="2">
    <mergeCell ref="A1:F1"/>
    <mergeCell ref="D3:F3"/>
  </mergeCells>
  <printOptions horizontalCentered="1" verticalCentered="1"/>
  <pageMargins left="0.9842519685039371" right="0.5511811023622047" top="0.7086614173228347" bottom="0.7874015748031497" header="0.35433070866141736" footer="0.4724409448818898"/>
  <pageSetup errors="blank" firstPageNumber="9" useFirstPageNumber="1" horizontalDpi="600" verticalDpi="600" orientation="portrait" paperSize="9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workbookViewId="0" topLeftCell="A1">
      <pane xSplit="1" ySplit="4" topLeftCell="B11" activePane="bottomRight" state="frozen"/>
      <selection pane="bottomRight" activeCell="U7" sqref="U7"/>
    </sheetView>
  </sheetViews>
  <sheetFormatPr defaultColWidth="9.00390625" defaultRowHeight="14.25"/>
  <cols>
    <col min="1" max="1" width="31.00390625" style="14" customWidth="1"/>
    <col min="2" max="2" width="9.25390625" style="14" customWidth="1"/>
    <col min="3" max="3" width="10.50390625" style="14" customWidth="1"/>
    <col min="4" max="4" width="10.75390625" style="14" customWidth="1"/>
    <col min="5" max="5" width="9.00390625" style="14" hidden="1" customWidth="1"/>
    <col min="6" max="6" width="9.375" style="14" customWidth="1"/>
    <col min="7" max="16384" width="9.00390625" style="14" customWidth="1"/>
  </cols>
  <sheetData>
    <row r="1" spans="1:6" ht="47.25" customHeight="1">
      <c r="A1" s="76" t="s">
        <v>129</v>
      </c>
      <c r="B1" s="76"/>
      <c r="C1" s="76"/>
      <c r="D1" s="76"/>
      <c r="E1" s="76"/>
      <c r="F1" s="76"/>
    </row>
    <row r="2" spans="1:6" ht="21.75" customHeight="1" hidden="1">
      <c r="A2" s="76"/>
      <c r="B2" s="76"/>
      <c r="C2" s="76"/>
      <c r="D2" s="76"/>
      <c r="E2" s="76"/>
      <c r="F2" s="76"/>
    </row>
    <row r="3" spans="1:5" ht="24" customHeight="1">
      <c r="A3" s="77"/>
      <c r="D3" s="78" t="s">
        <v>32</v>
      </c>
      <c r="E3" s="78"/>
    </row>
    <row r="4" spans="1:6" ht="47.25" customHeight="1">
      <c r="A4" s="19" t="s">
        <v>130</v>
      </c>
      <c r="B4" s="20" t="s">
        <v>34</v>
      </c>
      <c r="C4" s="20" t="s">
        <v>35</v>
      </c>
      <c r="D4" s="79" t="s">
        <v>36</v>
      </c>
      <c r="E4" s="20" t="s">
        <v>131</v>
      </c>
      <c r="F4" s="20" t="s">
        <v>38</v>
      </c>
    </row>
    <row r="5" spans="1:6" ht="30" customHeight="1">
      <c r="A5" s="21" t="s">
        <v>132</v>
      </c>
      <c r="B5" s="22">
        <f>SUM(B6:B12)</f>
        <v>184522</v>
      </c>
      <c r="C5" s="22">
        <f>SUM(C6:C12)</f>
        <v>198574</v>
      </c>
      <c r="D5" s="28">
        <f>C5/B5*100</f>
        <v>107.61535209893671</v>
      </c>
      <c r="E5" s="22">
        <f>SUM(E6:E12)</f>
        <v>183921</v>
      </c>
      <c r="F5" s="28">
        <f aca="true" t="shared" si="0" ref="F5:F20">(C5-E5)/E5*100</f>
        <v>7.967007573904013</v>
      </c>
    </row>
    <row r="6" spans="1:6" ht="30" customHeight="1">
      <c r="A6" s="24" t="s">
        <v>133</v>
      </c>
      <c r="B6" s="25">
        <v>64154</v>
      </c>
      <c r="C6" s="25">
        <v>73268</v>
      </c>
      <c r="D6" s="29">
        <f aca="true" t="shared" si="1" ref="D6:D20">C6/B6*100</f>
        <v>114.20644075194065</v>
      </c>
      <c r="E6" s="25">
        <v>72687</v>
      </c>
      <c r="F6" s="29">
        <f t="shared" si="0"/>
        <v>0.7993176221332563</v>
      </c>
    </row>
    <row r="7" spans="1:6" ht="30" customHeight="1">
      <c r="A7" s="24" t="s">
        <v>134</v>
      </c>
      <c r="B7" s="25">
        <v>5905</v>
      </c>
      <c r="C7" s="25">
        <v>6042</v>
      </c>
      <c r="D7" s="29">
        <f t="shared" si="1"/>
        <v>102.32006773920406</v>
      </c>
      <c r="E7" s="25">
        <v>6695</v>
      </c>
      <c r="F7" s="29">
        <f t="shared" si="0"/>
        <v>-9.753547423450335</v>
      </c>
    </row>
    <row r="8" spans="1:6" ht="30" customHeight="1">
      <c r="A8" s="24" t="s">
        <v>135</v>
      </c>
      <c r="B8" s="25">
        <v>29634</v>
      </c>
      <c r="C8" s="25">
        <v>30617</v>
      </c>
      <c r="D8" s="29">
        <f t="shared" si="1"/>
        <v>103.31713572248094</v>
      </c>
      <c r="E8" s="25">
        <v>31551</v>
      </c>
      <c r="F8" s="29">
        <f t="shared" si="0"/>
        <v>-2.9602865202370765</v>
      </c>
    </row>
    <row r="9" spans="1:6" ht="30" customHeight="1">
      <c r="A9" s="24" t="s">
        <v>136</v>
      </c>
      <c r="B9" s="25">
        <v>2616</v>
      </c>
      <c r="C9" s="25">
        <v>2977</v>
      </c>
      <c r="D9" s="29">
        <f t="shared" si="1"/>
        <v>113.79969418960245</v>
      </c>
      <c r="E9" s="25">
        <v>2610</v>
      </c>
      <c r="F9" s="29">
        <f t="shared" si="0"/>
        <v>14.061302681992338</v>
      </c>
    </row>
    <row r="10" spans="1:6" ht="30" customHeight="1">
      <c r="A10" s="24" t="s">
        <v>137</v>
      </c>
      <c r="B10" s="25">
        <v>1418</v>
      </c>
      <c r="C10" s="25">
        <v>1491</v>
      </c>
      <c r="D10" s="29">
        <f t="shared" si="1"/>
        <v>105.14809590973202</v>
      </c>
      <c r="E10" s="25">
        <v>1552</v>
      </c>
      <c r="F10" s="29">
        <f t="shared" si="0"/>
        <v>-3.9304123711340204</v>
      </c>
    </row>
    <row r="11" spans="1:6" ht="30" customHeight="1">
      <c r="A11" s="24" t="s">
        <v>138</v>
      </c>
      <c r="B11" s="25">
        <v>30167</v>
      </c>
      <c r="C11" s="25">
        <v>31563</v>
      </c>
      <c r="D11" s="29">
        <f t="shared" si="1"/>
        <v>104.62757317598701</v>
      </c>
      <c r="E11" s="25">
        <v>24700</v>
      </c>
      <c r="F11" s="29">
        <f t="shared" si="0"/>
        <v>27.78542510121457</v>
      </c>
    </row>
    <row r="12" spans="1:6" ht="30" customHeight="1">
      <c r="A12" s="24" t="s">
        <v>139</v>
      </c>
      <c r="B12" s="25">
        <v>50628</v>
      </c>
      <c r="C12" s="25">
        <v>52616</v>
      </c>
      <c r="D12" s="29">
        <f t="shared" si="1"/>
        <v>103.92668088804614</v>
      </c>
      <c r="E12" s="25">
        <v>44126</v>
      </c>
      <c r="F12" s="29">
        <f t="shared" si="0"/>
        <v>19.240357159044557</v>
      </c>
    </row>
    <row r="13" spans="1:6" ht="30" customHeight="1">
      <c r="A13" s="21" t="s">
        <v>140</v>
      </c>
      <c r="B13" s="22">
        <f>SUM(B14:B20)</f>
        <v>182238</v>
      </c>
      <c r="C13" s="22">
        <f>SUM(C14:C20)</f>
        <v>194708</v>
      </c>
      <c r="D13" s="28">
        <f t="shared" si="1"/>
        <v>106.84270020522612</v>
      </c>
      <c r="E13" s="22">
        <f>SUM(E14:E20)</f>
        <v>166569</v>
      </c>
      <c r="F13" s="28">
        <f t="shared" si="0"/>
        <v>16.893299473491467</v>
      </c>
    </row>
    <row r="14" spans="1:6" ht="30" customHeight="1">
      <c r="A14" s="24" t="s">
        <v>133</v>
      </c>
      <c r="B14" s="25">
        <v>86233</v>
      </c>
      <c r="C14" s="25">
        <v>95436</v>
      </c>
      <c r="D14" s="29">
        <f t="shared" si="1"/>
        <v>110.67224844317141</v>
      </c>
      <c r="E14" s="25">
        <v>81733</v>
      </c>
      <c r="F14" s="29">
        <f t="shared" si="0"/>
        <v>16.765565928082903</v>
      </c>
    </row>
    <row r="15" spans="1:6" ht="30" customHeight="1">
      <c r="A15" s="24" t="s">
        <v>134</v>
      </c>
      <c r="B15" s="25">
        <v>1014</v>
      </c>
      <c r="C15" s="25">
        <v>2727</v>
      </c>
      <c r="D15" s="29">
        <f t="shared" si="1"/>
        <v>268.93491124260356</v>
      </c>
      <c r="E15" s="25">
        <v>1757</v>
      </c>
      <c r="F15" s="29">
        <f t="shared" si="0"/>
        <v>55.207740466704614</v>
      </c>
    </row>
    <row r="16" spans="1:6" ht="30" customHeight="1">
      <c r="A16" s="24" t="s">
        <v>135</v>
      </c>
      <c r="B16" s="25">
        <v>26677</v>
      </c>
      <c r="C16" s="25">
        <v>26778</v>
      </c>
      <c r="D16" s="29">
        <f t="shared" si="1"/>
        <v>100.37860329122465</v>
      </c>
      <c r="E16" s="25">
        <v>25630</v>
      </c>
      <c r="F16" s="29">
        <f t="shared" si="0"/>
        <v>4.479126024190402</v>
      </c>
    </row>
    <row r="17" spans="1:6" ht="30" customHeight="1">
      <c r="A17" s="24" t="s">
        <v>136</v>
      </c>
      <c r="B17" s="25">
        <v>3611</v>
      </c>
      <c r="C17" s="25">
        <v>3222</v>
      </c>
      <c r="D17" s="29">
        <f t="shared" si="1"/>
        <v>89.22736084187206</v>
      </c>
      <c r="E17" s="25">
        <v>3620</v>
      </c>
      <c r="F17" s="29">
        <f t="shared" si="0"/>
        <v>-10.994475138121548</v>
      </c>
    </row>
    <row r="18" spans="1:6" ht="30" customHeight="1">
      <c r="A18" s="24" t="s">
        <v>137</v>
      </c>
      <c r="B18" s="25">
        <v>1388</v>
      </c>
      <c r="C18" s="25">
        <v>1147</v>
      </c>
      <c r="D18" s="29">
        <f t="shared" si="1"/>
        <v>82.63688760806916</v>
      </c>
      <c r="E18" s="25">
        <v>198</v>
      </c>
      <c r="F18" s="29">
        <f t="shared" si="0"/>
        <v>479.29292929292933</v>
      </c>
    </row>
    <row r="19" spans="1:6" ht="30" customHeight="1">
      <c r="A19" s="24" t="s">
        <v>138</v>
      </c>
      <c r="B19" s="25">
        <v>16234</v>
      </c>
      <c r="C19" s="25">
        <v>17931</v>
      </c>
      <c r="D19" s="29">
        <f t="shared" si="1"/>
        <v>110.45336947147962</v>
      </c>
      <c r="E19" s="25">
        <v>11749</v>
      </c>
      <c r="F19" s="29">
        <f t="shared" si="0"/>
        <v>52.61724402076773</v>
      </c>
    </row>
    <row r="20" spans="1:9" ht="30" customHeight="1">
      <c r="A20" s="24" t="s">
        <v>139</v>
      </c>
      <c r="B20" s="25">
        <v>47081</v>
      </c>
      <c r="C20" s="25">
        <v>47467</v>
      </c>
      <c r="D20" s="29">
        <f t="shared" si="1"/>
        <v>100.81986363925999</v>
      </c>
      <c r="E20" s="25">
        <v>41882</v>
      </c>
      <c r="F20" s="29">
        <f t="shared" si="0"/>
        <v>13.335084284418128</v>
      </c>
      <c r="I20" s="80"/>
    </row>
  </sheetData>
  <sheetProtection/>
  <mergeCells count="1">
    <mergeCell ref="A1:F1"/>
  </mergeCells>
  <printOptions horizontalCentered="1" verticalCentered="1"/>
  <pageMargins left="0.9842519685039371" right="0.5511811023622047" top="0.7086614173228347" bottom="0.7874015748031497" header="0.35433070866141736" footer="0.4724409448818898"/>
  <pageSetup errors="blank" firstPageNumber="10" useFirstPageNumber="1" horizontalDpi="600" verticalDpi="600" orientation="portrait" paperSize="9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tabSelected="1" workbookViewId="0" topLeftCell="A1">
      <selection activeCell="U7" sqref="U7"/>
    </sheetView>
  </sheetViews>
  <sheetFormatPr defaultColWidth="9.00390625" defaultRowHeight="14.25"/>
  <cols>
    <col min="1" max="1" width="33.75390625" style="52" customWidth="1"/>
    <col min="2" max="4" width="10.625" style="52" customWidth="1"/>
    <col min="5" max="5" width="10.625" style="52" hidden="1" customWidth="1"/>
    <col min="6" max="6" width="10.625" style="52" customWidth="1"/>
    <col min="7" max="16384" width="9.00390625" style="53" customWidth="1"/>
  </cols>
  <sheetData>
    <row r="1" spans="1:6" ht="30" customHeight="1">
      <c r="A1" s="31" t="s">
        <v>141</v>
      </c>
      <c r="B1" s="31"/>
      <c r="C1" s="31"/>
      <c r="D1" s="31"/>
      <c r="E1" s="31"/>
      <c r="F1" s="31"/>
    </row>
    <row r="2" spans="1:6" ht="20.25" customHeight="1">
      <c r="A2" s="32"/>
      <c r="B2" s="32"/>
      <c r="C2" s="32"/>
      <c r="D2" s="33"/>
      <c r="E2" s="33"/>
      <c r="F2" s="33"/>
    </row>
    <row r="3" spans="1:6" ht="20.25" customHeight="1">
      <c r="A3" s="34"/>
      <c r="B3" s="34"/>
      <c r="C3" s="34"/>
      <c r="D3" s="35" t="s">
        <v>32</v>
      </c>
      <c r="E3" s="35"/>
      <c r="F3" s="35"/>
    </row>
    <row r="4" spans="1:6" ht="35.25" customHeight="1">
      <c r="A4" s="36" t="s">
        <v>33</v>
      </c>
      <c r="B4" s="36" t="s">
        <v>34</v>
      </c>
      <c r="C4" s="36" t="s">
        <v>35</v>
      </c>
      <c r="D4" s="36" t="s">
        <v>36</v>
      </c>
      <c r="E4" s="36" t="s">
        <v>37</v>
      </c>
      <c r="F4" s="36" t="s">
        <v>38</v>
      </c>
    </row>
    <row r="5" spans="1:11" s="62" customFormat="1" ht="27.75" customHeight="1">
      <c r="A5" s="63" t="s">
        <v>63</v>
      </c>
      <c r="B5" s="64">
        <f>SUM(B6,B23)</f>
        <v>41500</v>
      </c>
      <c r="C5" s="64">
        <f>SUM(C6,C23)</f>
        <v>41585</v>
      </c>
      <c r="D5" s="65">
        <f aca="true" t="shared" si="0" ref="D5:D29">C5/B5*100</f>
        <v>100.20481927710843</v>
      </c>
      <c r="E5" s="64">
        <f>SUM(E6,E23)</f>
        <v>37074</v>
      </c>
      <c r="F5" s="74">
        <f aca="true" t="shared" si="1" ref="F5:F29">C5/E5*100-100</f>
        <v>12.167556778335225</v>
      </c>
      <c r="I5" s="75">
        <f>+'一般公共预算收入'!B5-'本级收入'!B5</f>
        <v>201600</v>
      </c>
      <c r="J5" s="75">
        <f>+'一般公共预算收入'!C5-'本级收入'!C5</f>
        <v>199779</v>
      </c>
      <c r="K5" s="62">
        <f>+J5/I5</f>
        <v>0.9909672619047619</v>
      </c>
    </row>
    <row r="6" spans="1:6" ht="27.75" customHeight="1">
      <c r="A6" s="54" t="s">
        <v>64</v>
      </c>
      <c r="B6" s="55">
        <f>SUM(B7:B22)</f>
        <v>25050</v>
      </c>
      <c r="C6" s="55">
        <f>SUM(C7:C22)</f>
        <v>22330</v>
      </c>
      <c r="D6" s="56">
        <f t="shared" si="0"/>
        <v>89.14171656686626</v>
      </c>
      <c r="E6" s="55">
        <f>SUM(E7:E22)</f>
        <v>21925</v>
      </c>
      <c r="F6" s="61">
        <f t="shared" si="1"/>
        <v>1.8472063854047889</v>
      </c>
    </row>
    <row r="7" spans="1:10" ht="27.75" customHeight="1">
      <c r="A7" s="57" t="s">
        <v>7</v>
      </c>
      <c r="B7" s="66">
        <v>4300</v>
      </c>
      <c r="C7" s="67">
        <v>3556</v>
      </c>
      <c r="D7" s="56">
        <f t="shared" si="0"/>
        <v>82.69767441860465</v>
      </c>
      <c r="E7" s="67">
        <v>3830</v>
      </c>
      <c r="F7" s="61">
        <f t="shared" si="1"/>
        <v>-7.154046997389031</v>
      </c>
      <c r="J7" s="52">
        <f>-+C5-B5</f>
        <v>-83085</v>
      </c>
    </row>
    <row r="8" spans="1:6" ht="27.75" customHeight="1">
      <c r="A8" s="59" t="s">
        <v>9</v>
      </c>
      <c r="B8" s="68">
        <v>8000</v>
      </c>
      <c r="C8" s="67">
        <v>7382</v>
      </c>
      <c r="D8" s="56">
        <f t="shared" si="0"/>
        <v>92.27499999999999</v>
      </c>
      <c r="E8" s="67">
        <v>6924</v>
      </c>
      <c r="F8" s="61">
        <f t="shared" si="1"/>
        <v>6.614673599075687</v>
      </c>
    </row>
    <row r="9" spans="1:6" ht="27.75" customHeight="1">
      <c r="A9" s="59" t="s">
        <v>10</v>
      </c>
      <c r="B9" s="69"/>
      <c r="C9" s="67">
        <v>607</v>
      </c>
      <c r="D9" s="56"/>
      <c r="E9" s="67"/>
      <c r="F9" s="61"/>
    </row>
    <row r="10" spans="1:6" ht="27.75" customHeight="1" hidden="1">
      <c r="A10" s="59" t="s">
        <v>41</v>
      </c>
      <c r="B10" s="69"/>
      <c r="C10" s="67"/>
      <c r="D10" s="56" t="e">
        <f t="shared" si="0"/>
        <v>#DIV/0!</v>
      </c>
      <c r="E10" s="67"/>
      <c r="F10" s="61" t="e">
        <f t="shared" si="1"/>
        <v>#DIV/0!</v>
      </c>
    </row>
    <row r="11" spans="1:6" ht="27.75" customHeight="1" hidden="1">
      <c r="A11" s="59" t="s">
        <v>42</v>
      </c>
      <c r="B11" s="69"/>
      <c r="C11" s="67"/>
      <c r="D11" s="56"/>
      <c r="E11" s="67">
        <v>2</v>
      </c>
      <c r="F11" s="61">
        <f t="shared" si="1"/>
        <v>-100</v>
      </c>
    </row>
    <row r="12" spans="1:6" ht="27.75" customHeight="1" hidden="1">
      <c r="A12" s="59" t="s">
        <v>11</v>
      </c>
      <c r="B12" s="69"/>
      <c r="C12" s="67"/>
      <c r="D12" s="56" t="e">
        <f t="shared" si="0"/>
        <v>#DIV/0!</v>
      </c>
      <c r="E12" s="67"/>
      <c r="F12" s="61" t="e">
        <f t="shared" si="1"/>
        <v>#DIV/0!</v>
      </c>
    </row>
    <row r="13" spans="1:6" ht="27.75" customHeight="1" hidden="1">
      <c r="A13" s="59" t="s">
        <v>43</v>
      </c>
      <c r="B13" s="69"/>
      <c r="C13" s="70"/>
      <c r="D13" s="56" t="e">
        <f t="shared" si="0"/>
        <v>#DIV/0!</v>
      </c>
      <c r="E13" s="70"/>
      <c r="F13" s="61" t="e">
        <f t="shared" si="1"/>
        <v>#DIV/0!</v>
      </c>
    </row>
    <row r="14" spans="1:6" ht="27.75" customHeight="1">
      <c r="A14" s="59" t="s">
        <v>44</v>
      </c>
      <c r="B14" s="58">
        <v>4300</v>
      </c>
      <c r="C14" s="70">
        <v>4495</v>
      </c>
      <c r="D14" s="56">
        <f t="shared" si="0"/>
        <v>104.53488372093022</v>
      </c>
      <c r="E14" s="70">
        <v>3712</v>
      </c>
      <c r="F14" s="61">
        <f t="shared" si="1"/>
        <v>21.09375</v>
      </c>
    </row>
    <row r="15" spans="1:6" ht="27.75" customHeight="1" hidden="1">
      <c r="A15" s="59" t="s">
        <v>45</v>
      </c>
      <c r="B15" s="69"/>
      <c r="C15" s="70"/>
      <c r="D15" s="56" t="e">
        <f t="shared" si="0"/>
        <v>#DIV/0!</v>
      </c>
      <c r="E15" s="70"/>
      <c r="F15" s="61" t="e">
        <f t="shared" si="1"/>
        <v>#DIV/0!</v>
      </c>
    </row>
    <row r="16" spans="1:6" ht="27.75" customHeight="1" hidden="1">
      <c r="A16" s="59" t="s">
        <v>46</v>
      </c>
      <c r="B16" s="69"/>
      <c r="C16" s="70"/>
      <c r="D16" s="56" t="e">
        <f t="shared" si="0"/>
        <v>#DIV/0!</v>
      </c>
      <c r="E16" s="70"/>
      <c r="F16" s="61" t="e">
        <f t="shared" si="1"/>
        <v>#DIV/0!</v>
      </c>
    </row>
    <row r="17" spans="1:10" ht="27.75" customHeight="1">
      <c r="A17" s="59" t="s">
        <v>47</v>
      </c>
      <c r="B17" s="55">
        <v>1700</v>
      </c>
      <c r="C17" s="70">
        <v>1865</v>
      </c>
      <c r="D17" s="56">
        <f t="shared" si="0"/>
        <v>109.70588235294119</v>
      </c>
      <c r="E17" s="70">
        <v>1475</v>
      </c>
      <c r="F17" s="61">
        <f t="shared" si="1"/>
        <v>26.440677966101703</v>
      </c>
      <c r="J17" s="52">
        <f>+C5-B5</f>
        <v>85</v>
      </c>
    </row>
    <row r="18" spans="1:6" ht="27.75" customHeight="1" hidden="1">
      <c r="A18" s="59" t="s">
        <v>48</v>
      </c>
      <c r="B18" s="71"/>
      <c r="C18" s="70"/>
      <c r="D18" s="56" t="e">
        <f t="shared" si="0"/>
        <v>#DIV/0!</v>
      </c>
      <c r="E18" s="70"/>
      <c r="F18" s="61" t="e">
        <f t="shared" si="1"/>
        <v>#DIV/0!</v>
      </c>
    </row>
    <row r="19" spans="1:6" ht="27.75" customHeight="1" hidden="1">
      <c r="A19" s="57" t="s">
        <v>49</v>
      </c>
      <c r="B19" s="68"/>
      <c r="C19" s="67"/>
      <c r="D19" s="56" t="e">
        <f t="shared" si="0"/>
        <v>#DIV/0!</v>
      </c>
      <c r="E19" s="67"/>
      <c r="F19" s="61" t="e">
        <f t="shared" si="1"/>
        <v>#DIV/0!</v>
      </c>
    </row>
    <row r="20" spans="1:6" ht="27.75" customHeight="1" hidden="1">
      <c r="A20" s="57" t="s">
        <v>50</v>
      </c>
      <c r="B20" s="68"/>
      <c r="C20" s="67"/>
      <c r="D20" s="56" t="e">
        <f t="shared" si="0"/>
        <v>#DIV/0!</v>
      </c>
      <c r="E20" s="67"/>
      <c r="F20" s="61" t="e">
        <f t="shared" si="1"/>
        <v>#DIV/0!</v>
      </c>
    </row>
    <row r="21" spans="1:6" ht="27.75" customHeight="1">
      <c r="A21" s="57" t="s">
        <v>51</v>
      </c>
      <c r="B21" s="68">
        <v>6200</v>
      </c>
      <c r="C21" s="67">
        <v>4425</v>
      </c>
      <c r="D21" s="56">
        <f t="shared" si="0"/>
        <v>71.37096774193549</v>
      </c>
      <c r="E21" s="67">
        <v>5491</v>
      </c>
      <c r="F21" s="61">
        <f t="shared" si="1"/>
        <v>-19.413585867783638</v>
      </c>
    </row>
    <row r="22" spans="1:6" ht="27.75" customHeight="1">
      <c r="A22" s="57" t="s">
        <v>52</v>
      </c>
      <c r="B22" s="68">
        <v>550</v>
      </c>
      <c r="C22" s="67"/>
      <c r="D22" s="56"/>
      <c r="E22" s="67">
        <v>491</v>
      </c>
      <c r="F22" s="61">
        <f t="shared" si="1"/>
        <v>-100</v>
      </c>
    </row>
    <row r="23" spans="1:6" ht="27.75" customHeight="1">
      <c r="A23" s="64" t="s">
        <v>65</v>
      </c>
      <c r="B23" s="68">
        <f>SUM(B24:B29)</f>
        <v>16450</v>
      </c>
      <c r="C23" s="68">
        <f>SUM(C24:C29)</f>
        <v>19255</v>
      </c>
      <c r="D23" s="56">
        <f t="shared" si="0"/>
        <v>117.0516717325228</v>
      </c>
      <c r="E23" s="68">
        <f>SUM(E24:E29)</f>
        <v>15149</v>
      </c>
      <c r="F23" s="61">
        <f t="shared" si="1"/>
        <v>27.10409928048057</v>
      </c>
    </row>
    <row r="24" spans="1:6" ht="27.75" customHeight="1">
      <c r="A24" s="57" t="s">
        <v>54</v>
      </c>
      <c r="B24" s="58">
        <v>630</v>
      </c>
      <c r="C24" s="67">
        <v>571</v>
      </c>
      <c r="D24" s="56">
        <f t="shared" si="0"/>
        <v>90.63492063492063</v>
      </c>
      <c r="E24" s="67">
        <v>162</v>
      </c>
      <c r="F24" s="61">
        <f t="shared" si="1"/>
        <v>252.46913580246917</v>
      </c>
    </row>
    <row r="25" spans="1:6" ht="27.75" customHeight="1">
      <c r="A25" s="59" t="s">
        <v>55</v>
      </c>
      <c r="B25" s="69">
        <v>8200</v>
      </c>
      <c r="C25" s="67">
        <v>7975</v>
      </c>
      <c r="D25" s="56">
        <f t="shared" si="0"/>
        <v>97.2560975609756</v>
      </c>
      <c r="E25" s="67">
        <v>8195</v>
      </c>
      <c r="F25" s="61">
        <f t="shared" si="1"/>
        <v>-2.6845637583892596</v>
      </c>
    </row>
    <row r="26" spans="1:6" ht="27.75" customHeight="1">
      <c r="A26" s="57" t="s">
        <v>56</v>
      </c>
      <c r="B26" s="58">
        <v>1300</v>
      </c>
      <c r="C26" s="70">
        <v>1231</v>
      </c>
      <c r="D26" s="56">
        <f t="shared" si="0"/>
        <v>94.6923076923077</v>
      </c>
      <c r="E26" s="70">
        <v>1150</v>
      </c>
      <c r="F26" s="61">
        <f t="shared" si="1"/>
        <v>7.043478260869577</v>
      </c>
    </row>
    <row r="27" spans="1:6" ht="27.75" customHeight="1" hidden="1">
      <c r="A27" s="57" t="s">
        <v>57</v>
      </c>
      <c r="B27" s="58"/>
      <c r="C27" s="70"/>
      <c r="D27" s="56"/>
      <c r="E27" s="70"/>
      <c r="F27" s="61" t="e">
        <f t="shared" si="1"/>
        <v>#DIV/0!</v>
      </c>
    </row>
    <row r="28" spans="1:6" ht="27.75" customHeight="1">
      <c r="A28" s="57" t="s">
        <v>66</v>
      </c>
      <c r="B28" s="58">
        <v>6150</v>
      </c>
      <c r="C28" s="70">
        <v>9236</v>
      </c>
      <c r="D28" s="56">
        <f t="shared" si="0"/>
        <v>150.17886178861787</v>
      </c>
      <c r="E28" s="70">
        <v>5484</v>
      </c>
      <c r="F28" s="61">
        <f t="shared" si="1"/>
        <v>68.41721371261852</v>
      </c>
    </row>
    <row r="29" spans="1:6" ht="27.75" customHeight="1">
      <c r="A29" s="72" t="s">
        <v>59</v>
      </c>
      <c r="B29" s="58">
        <v>170</v>
      </c>
      <c r="C29" s="58">
        <v>242</v>
      </c>
      <c r="D29" s="56">
        <f t="shared" si="0"/>
        <v>142.35294117647058</v>
      </c>
      <c r="E29" s="58">
        <v>158</v>
      </c>
      <c r="F29" s="61">
        <f t="shared" si="1"/>
        <v>53.1645569620253</v>
      </c>
    </row>
    <row r="30" spans="1:6" ht="15.75">
      <c r="A30" s="73"/>
      <c r="B30" s="73"/>
      <c r="C30" s="73"/>
      <c r="D30" s="73"/>
      <c r="E30" s="73"/>
      <c r="F30" s="73"/>
    </row>
  </sheetData>
  <sheetProtection/>
  <mergeCells count="3">
    <mergeCell ref="A1:F1"/>
    <mergeCell ref="D3:F3"/>
    <mergeCell ref="A30:F30"/>
  </mergeCells>
  <printOptions horizontalCentered="1" verticalCentered="1"/>
  <pageMargins left="0.9842519685039371" right="0.5511811023622047" top="0.7086614173228347" bottom="0.7874015748031497" header="0.35433070866141736" footer="0.4724409448818898"/>
  <pageSetup errors="blank" firstPageNumber="11" useFirstPageNumber="1" horizontalDpi="600" verticalDpi="600" orientation="portrait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张掖财政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蓝秉勤</dc:creator>
  <cp:keywords/>
  <dc:description/>
  <cp:lastModifiedBy>UOS</cp:lastModifiedBy>
  <cp:lastPrinted>2016-01-22T09:21:35Z</cp:lastPrinted>
  <dcterms:created xsi:type="dcterms:W3CDTF">2003-12-23T10:20:33Z</dcterms:created>
  <dcterms:modified xsi:type="dcterms:W3CDTF">2023-12-29T12:10:18Z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