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本级收入" sheetId="1" r:id="rId1"/>
    <sheet name="本级支出" sheetId="2" r:id="rId2"/>
    <sheet name="本级支出明细" sheetId="3" r:id="rId3"/>
    <sheet name="本级平衡" sheetId="4" r:id="rId4"/>
    <sheet name="政府性基金预算" sheetId="5" r:id="rId5"/>
    <sheet name="社保基金收支" sheetId="6" r:id="rId6"/>
    <sheet name="国有资本经营预算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13P" localSheetId="3">#REF!</definedName>
    <definedName name="_13P" localSheetId="0">#REF!</definedName>
    <definedName name="_13P" localSheetId="1">#REF!</definedName>
    <definedName name="_13P" localSheetId="2">#REF!</definedName>
    <definedName name="_13P">#REF!</definedName>
    <definedName name="_4P" localSheetId="3">#REF!</definedName>
    <definedName name="_4P" localSheetId="0">#REF!</definedName>
    <definedName name="_4P" localSheetId="1">#REF!</definedName>
    <definedName name="_4P" localSheetId="2">#REF!</definedName>
    <definedName name="_4P">#REF!</definedName>
    <definedName name="_Fill" hidden="1">#REF!</definedName>
    <definedName name="_Order1" hidden="1">255</definedName>
    <definedName name="_Order2" hidden="1">255</definedName>
    <definedName name="A1_" localSheetId="3">#REF!</definedName>
    <definedName name="A1_" localSheetId="0">#REF!</definedName>
    <definedName name="A1_" localSheetId="1">#REF!</definedName>
    <definedName name="A1_" localSheetId="2">#REF!</definedName>
    <definedName name="A1_">#REF!</definedName>
    <definedName name="A2_" localSheetId="3">#REF!</definedName>
    <definedName name="A2_" localSheetId="0">#REF!</definedName>
    <definedName name="A2_" localSheetId="1">#REF!</definedName>
    <definedName name="A2_" localSheetId="2">#REF!</definedName>
    <definedName name="A2_">#REF!</definedName>
    <definedName name="aa">"b2:f14"</definedName>
    <definedName name="DATABASE" localSheetId="0" hidden="1">'本级收入'!$A$4:$A$19</definedName>
    <definedName name="datedba">#REF!</definedName>
    <definedName name="GR" localSheetId="1">'[7]人员经费表'!#REF!</definedName>
    <definedName name="GR">'[7]人员经费表'!#REF!</definedName>
    <definedName name="MCH" localSheetId="3">#REF!</definedName>
    <definedName name="MCH" localSheetId="0">#REF!</definedName>
    <definedName name="MCH" localSheetId="1">#REF!</definedName>
    <definedName name="MCH" localSheetId="2">#REF!</definedName>
    <definedName name="MCH">#REF!</definedName>
    <definedName name="_xlnm.Print_Area" localSheetId="3">'本级平衡'!$A$1:$D$21</definedName>
    <definedName name="_xlnm.Print_Area" localSheetId="0">'本级收入'!$A$1:$E$20</definedName>
    <definedName name="_xlnm.Print_Area" localSheetId="1">'本级支出'!$A$1:$D$26</definedName>
    <definedName name="_xlnm.Print_Area" localSheetId="2">'本级支出明细'!$A$1:$D$120</definedName>
    <definedName name="_xlnm.Print_Area" localSheetId="6">'国有资本经营预算'!$A$1:$D$13</definedName>
    <definedName name="_xlnm.Print_Area" localSheetId="5">'社保基金收支'!$A$1:$D$49</definedName>
    <definedName name="_xlnm.Print_Area" localSheetId="4">'政府性基金预算'!$A$1:$H$27</definedName>
    <definedName name="_xlnm.Print_Titles" localSheetId="0">'本级收入'!$1:$4</definedName>
    <definedName name="_xlnm.Print_Titles" localSheetId="1">'本级支出'!$1:$7</definedName>
    <definedName name="_xlnm.Print_Titles" localSheetId="2">'本级支出明细'!$1:$3</definedName>
    <definedName name="_xlnm.Print_Titles" localSheetId="6">'国有资本经营预算'!$2:$4</definedName>
    <definedName name="_xlnm.Print_Titles">#N/A</definedName>
    <definedName name="RS" localSheetId="3">#REF!</definedName>
    <definedName name="RS" localSheetId="0">#REF!</definedName>
    <definedName name="RS" localSheetId="1">#REF!</definedName>
    <definedName name="RS" localSheetId="2">#REF!</definedName>
    <definedName name="RS">#REF!</definedName>
    <definedName name="TILE13" localSheetId="3">#REF!</definedName>
    <definedName name="TILE13" localSheetId="0">#REF!</definedName>
    <definedName name="TILE13" localSheetId="1">#REF!</definedName>
    <definedName name="TILE13" localSheetId="2">#REF!</definedName>
    <definedName name="TILE13">#REF!</definedName>
    <definedName name="TILE4" localSheetId="3">#REF!</definedName>
    <definedName name="TILE4" localSheetId="0">#REF!</definedName>
    <definedName name="TILE4" localSheetId="1">#REF!</definedName>
    <definedName name="TILE4" localSheetId="2">#REF!</definedName>
    <definedName name="TILE4">#REF!</definedName>
    <definedName name="表1">'[4]月报'!$A$5:$C$147</definedName>
    <definedName name="地区名称">#REF!</definedName>
    <definedName name="工资">'[3]月报'!$A$5:$C$147</definedName>
    <definedName name="两税比重22" localSheetId="3">#REF!</definedName>
    <definedName name="两税比重22" localSheetId="0">#REF!</definedName>
    <definedName name="两税比重22" localSheetId="1">#REF!</definedName>
    <definedName name="两税比重22" localSheetId="2">#REF!</definedName>
    <definedName name="两税比重22">#REF!</definedName>
    <definedName name="年终结算" localSheetId="1">'[7]人员经费表'!#REF!</definedName>
    <definedName name="年终结算">'[7]人员经费表'!#REF!</definedName>
    <definedName name="月报" localSheetId="3">'[4]月报'!$A$5:$C$147</definedName>
    <definedName name="月报" localSheetId="0">'[2]月报'!$A$5:$C$147</definedName>
    <definedName name="月报" localSheetId="1">'[4]月报'!$A$5:$C$147</definedName>
    <definedName name="月报" localSheetId="2">'[4]月报'!$A$5:$C$147</definedName>
    <definedName name="月报">'[2]月报'!$A$5:$C$147</definedName>
    <definedName name="月报1">'[2]月报'!$A$5:$C$147</definedName>
    <definedName name="专项">#REF!</definedName>
    <definedName name="_xlnm._FilterDatabase" localSheetId="2" hidden="1">'本级支出明细'!$A$3:$D$120</definedName>
  </definedNames>
  <calcPr fullCalcOnLoad="1"/>
</workbook>
</file>

<file path=xl/comments3.xml><?xml version="1.0" encoding="utf-8"?>
<comments xmlns="http://schemas.openxmlformats.org/spreadsheetml/2006/main">
  <authors>
    <author>微软中国</author>
    <author>孟祥</author>
  </authors>
  <commentList>
    <comment ref="D91" authorId="0">
      <text>
        <r>
          <rPr>
            <sz val="9"/>
            <rFont val="宋体"/>
            <family val="0"/>
          </rPr>
          <t xml:space="preserve">专项
</t>
        </r>
      </text>
    </comment>
    <comment ref="B120" authorId="0">
      <text>
        <r>
          <rPr>
            <b/>
            <sz val="9"/>
            <rFont val="宋体"/>
            <family val="0"/>
          </rPr>
          <t>专项</t>
        </r>
      </text>
    </comment>
    <comment ref="B117" authorId="0">
      <text>
        <r>
          <rPr>
            <b/>
            <sz val="9"/>
            <rFont val="宋体"/>
            <family val="0"/>
          </rPr>
          <t>专项</t>
        </r>
        <r>
          <rPr>
            <sz val="9"/>
            <rFont val="宋体"/>
            <family val="0"/>
          </rPr>
          <t xml:space="preserve">
</t>
        </r>
      </text>
    </comment>
    <comment ref="D11" authorId="0">
      <text>
        <r>
          <rPr>
            <b/>
            <sz val="9"/>
            <rFont val="宋体"/>
            <family val="0"/>
          </rPr>
          <t>专项</t>
        </r>
        <r>
          <rPr>
            <sz val="9"/>
            <rFont val="宋体"/>
            <family val="0"/>
          </rPr>
          <t xml:space="preserve">
</t>
        </r>
      </text>
    </comment>
    <comment ref="D34" authorId="0">
      <text>
        <r>
          <rPr>
            <b/>
            <sz val="9"/>
            <rFont val="宋体"/>
            <family val="0"/>
          </rPr>
          <t>专项</t>
        </r>
        <r>
          <rPr>
            <sz val="9"/>
            <rFont val="宋体"/>
            <family val="0"/>
          </rPr>
          <t xml:space="preserve">
</t>
        </r>
      </text>
    </comment>
    <comment ref="D25" authorId="0">
      <text>
        <r>
          <rPr>
            <b/>
            <sz val="9"/>
            <rFont val="宋体"/>
            <family val="0"/>
          </rPr>
          <t xml:space="preserve">专项2000
</t>
        </r>
      </text>
    </comment>
    <comment ref="D76" authorId="0">
      <text>
        <r>
          <rPr>
            <b/>
            <sz val="9"/>
            <rFont val="宋体"/>
            <family val="0"/>
          </rPr>
          <t>专项1000</t>
        </r>
      </text>
    </comment>
    <comment ref="B54" authorId="0">
      <text>
        <r>
          <rPr>
            <b/>
            <sz val="9"/>
            <rFont val="宋体"/>
            <family val="0"/>
          </rPr>
          <t>专项2000万元</t>
        </r>
      </text>
    </comment>
    <comment ref="D98" authorId="0">
      <text>
        <r>
          <rPr>
            <b/>
            <sz val="9"/>
            <rFont val="宋体"/>
            <family val="0"/>
          </rPr>
          <t>1000</t>
        </r>
      </text>
    </comment>
    <comment ref="D81" authorId="1">
      <text>
        <r>
          <rPr>
            <b/>
            <sz val="10"/>
            <rFont val="宋体"/>
            <family val="0"/>
          </rPr>
          <t>成本性开支3000</t>
        </r>
      </text>
    </comment>
  </commentList>
</comments>
</file>

<file path=xl/sharedStrings.xml><?xml version="1.0" encoding="utf-8"?>
<sst xmlns="http://schemas.openxmlformats.org/spreadsheetml/2006/main" count="447" uniqueCount="376">
  <si>
    <t>2017年市级一般公共预算收入明细表</t>
  </si>
  <si>
    <t xml:space="preserve">  单位：万元</t>
  </si>
  <si>
    <t>项　　　　目</t>
  </si>
  <si>
    <t>10月底  完成数</t>
  </si>
  <si>
    <t>2016年预计    完成数</t>
  </si>
  <si>
    <t>2017年      建议数</t>
  </si>
  <si>
    <t>增长%</t>
  </si>
  <si>
    <t>合　　　　计</t>
  </si>
  <si>
    <t>税收收入小计</t>
  </si>
  <si>
    <r>
      <t>增值税(含营业税改征增值税</t>
    </r>
    <r>
      <rPr>
        <sz val="12"/>
        <rFont val="宋体"/>
        <family val="0"/>
      </rPr>
      <t>)</t>
    </r>
  </si>
  <si>
    <t>营业税</t>
  </si>
  <si>
    <t>城市维护建设税</t>
  </si>
  <si>
    <t>城镇土地使用税</t>
  </si>
  <si>
    <t>契税</t>
  </si>
  <si>
    <t>其他税收</t>
  </si>
  <si>
    <t>非税收入小计</t>
  </si>
  <si>
    <t>专项收入</t>
  </si>
  <si>
    <t>行政事业性收费收入</t>
  </si>
  <si>
    <t>罚没收入</t>
  </si>
  <si>
    <t>国有资本经营收入</t>
  </si>
  <si>
    <t>政府住房基金收入</t>
  </si>
  <si>
    <t>国有资源（资产）有偿使用收入</t>
  </si>
  <si>
    <t>其他收入</t>
  </si>
  <si>
    <t>2017年市级一般公共预算支出总表</t>
  </si>
  <si>
    <t>预算科目</t>
  </si>
  <si>
    <t>2016年    预算数</t>
  </si>
  <si>
    <t>2017年    建议数</t>
  </si>
  <si>
    <t>一般公共预算支出合计</t>
  </si>
  <si>
    <t>一般公共服务</t>
  </si>
  <si>
    <t>国防</t>
  </si>
  <si>
    <t>公共安全</t>
  </si>
  <si>
    <t>教育</t>
  </si>
  <si>
    <t>科学技术</t>
  </si>
  <si>
    <t>文化体育与传媒</t>
  </si>
  <si>
    <t>社会保障和就业</t>
  </si>
  <si>
    <t>医疗卫生和计划生育支出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</si>
  <si>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</si>
  <si>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</si>
  <si>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</si>
  <si>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</si>
  <si>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</si>
  <si>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</si>
  <si>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金融支出</t>
  </si>
  <si>
    <t>国土资源气象等事务</t>
  </si>
  <si>
    <t>住房保障支出</t>
  </si>
  <si>
    <t>粮油物资储备管理事务</t>
  </si>
  <si>
    <t>其他支出</t>
  </si>
  <si>
    <t>债务还本支出</t>
  </si>
  <si>
    <t>备注：截至目前，省财政厅尚未提前下达2017年专项补助,为便于比较，将2016年预算数中包含的上级提前下达专项6.4亿元进行了调整。</t>
  </si>
  <si>
    <t>2017年市级一般公共预算支出明细表</t>
  </si>
  <si>
    <t>单位：万元</t>
  </si>
  <si>
    <t>预算支出</t>
  </si>
  <si>
    <t>一般公共服务支出</t>
  </si>
  <si>
    <t>审计事务-行政运行</t>
  </si>
  <si>
    <t>人大事务</t>
  </si>
  <si>
    <t>人力资源事务-行政运行</t>
  </si>
  <si>
    <t>行政运行</t>
  </si>
  <si>
    <t>人大会议</t>
  </si>
  <si>
    <t>军队转业安置</t>
  </si>
  <si>
    <t>政协事务</t>
  </si>
  <si>
    <t>纪检监察事务-行政运行</t>
  </si>
  <si>
    <t>商贸事务</t>
  </si>
  <si>
    <t>政协会议</t>
  </si>
  <si>
    <t>政府办公厅及相关机构事务</t>
  </si>
  <si>
    <t>招商引资</t>
  </si>
  <si>
    <t xml:space="preserve">       行政运行</t>
  </si>
  <si>
    <t>工商行政管理事务-行政运行</t>
  </si>
  <si>
    <t>政务公开审批</t>
  </si>
  <si>
    <t>质量技术监督与检验检疫事务</t>
  </si>
  <si>
    <t>法制建设</t>
  </si>
  <si>
    <t xml:space="preserve">       信访事务</t>
  </si>
  <si>
    <t>事业运行</t>
  </si>
  <si>
    <t>发展与改革事务</t>
  </si>
  <si>
    <t>宗教事务-行政运行</t>
  </si>
  <si>
    <t>档案事务-行政运行</t>
  </si>
  <si>
    <t>物价管理</t>
  </si>
  <si>
    <t>民主党派及工商联事务-行政运行</t>
  </si>
  <si>
    <t>其他发展与改革事务支出</t>
  </si>
  <si>
    <t>群众团体事务-行政运行</t>
  </si>
  <si>
    <t>统计信息事务</t>
  </si>
  <si>
    <t>党委办公厅及相关机构事务-行政运行</t>
  </si>
  <si>
    <t>组织事务-行政运行</t>
  </si>
  <si>
    <t>专项统计业务</t>
  </si>
  <si>
    <t>宣传事务-行政运行</t>
  </si>
  <si>
    <t>财政事务</t>
  </si>
  <si>
    <t>统战事务-行政运行</t>
  </si>
  <si>
    <t>其他共产党事务-行政运行</t>
  </si>
  <si>
    <t>财政国库业务</t>
  </si>
  <si>
    <t>其他一般公共服务支出</t>
  </si>
  <si>
    <t>国防支出</t>
  </si>
  <si>
    <t>普通教育</t>
  </si>
  <si>
    <t>民兵</t>
  </si>
  <si>
    <t>学前教育</t>
  </si>
  <si>
    <t>公共安全支出</t>
  </si>
  <si>
    <t>高中教育</t>
  </si>
  <si>
    <t>武装警察</t>
  </si>
  <si>
    <t>中专教育</t>
  </si>
  <si>
    <t>消防</t>
  </si>
  <si>
    <t>职业教育</t>
  </si>
  <si>
    <t>公安</t>
  </si>
  <si>
    <t>广播电视教育</t>
  </si>
  <si>
    <t>特殊学校教育</t>
  </si>
  <si>
    <t>禁毒管理</t>
  </si>
  <si>
    <t>干部教育</t>
  </si>
  <si>
    <t>其他公安支出</t>
  </si>
  <si>
    <t>其他教育支出</t>
  </si>
  <si>
    <t>检察-行政运行</t>
  </si>
  <si>
    <t>科学技术支出</t>
  </si>
  <si>
    <t>科学技术管理事务</t>
  </si>
  <si>
    <t>其他检查支出</t>
  </si>
  <si>
    <t>法院-行政运行</t>
  </si>
  <si>
    <t>其他科学技术管理事务支出</t>
  </si>
  <si>
    <t>应用研究-机构运行</t>
  </si>
  <si>
    <t>其他法院支出</t>
  </si>
  <si>
    <t>科学技术普及</t>
  </si>
  <si>
    <t>司法-行政运行</t>
  </si>
  <si>
    <t>机构运行</t>
  </si>
  <si>
    <t>其他科学技术普及支出</t>
  </si>
  <si>
    <t>法律援助</t>
  </si>
  <si>
    <t>其他科学技术支出</t>
  </si>
  <si>
    <t>其他司法支出</t>
  </si>
  <si>
    <t>文化体育与传媒支出</t>
  </si>
  <si>
    <t>教育支出</t>
  </si>
  <si>
    <t>文化</t>
  </si>
  <si>
    <t>教育管理事务</t>
  </si>
  <si>
    <t>艺术表演团体</t>
  </si>
  <si>
    <t>群众文化</t>
  </si>
  <si>
    <t>部队供应</t>
  </si>
  <si>
    <t>其他文化支出</t>
  </si>
  <si>
    <t>财政对社会保险基金的补助</t>
  </si>
  <si>
    <t>文物保护</t>
  </si>
  <si>
    <t>财政对基本养老保险基金的补助</t>
  </si>
  <si>
    <t>体育</t>
  </si>
  <si>
    <t>行政事业单位离退休</t>
  </si>
  <si>
    <t>行政单位离退休</t>
  </si>
  <si>
    <t>群众体育</t>
  </si>
  <si>
    <t>事业单位离退休</t>
  </si>
  <si>
    <t>其他体育支出</t>
  </si>
  <si>
    <t>离退休人员管理机构</t>
  </si>
  <si>
    <t>新闻出版和广播影视</t>
  </si>
  <si>
    <t>抚恤</t>
  </si>
  <si>
    <t>死亡抚恤</t>
  </si>
  <si>
    <t>电视</t>
  </si>
  <si>
    <t>其他优抚支出</t>
  </si>
  <si>
    <t>出版发行</t>
  </si>
  <si>
    <t>退役安置</t>
  </si>
  <si>
    <t>其他文化与传媒支出</t>
  </si>
  <si>
    <t>军队移交政府离退休干部管理机构</t>
  </si>
  <si>
    <t>社会保障和就业支出</t>
  </si>
  <si>
    <t>社会福利</t>
  </si>
  <si>
    <t>人力资源和社会保障管理事务</t>
  </si>
  <si>
    <t>儿童福利</t>
  </si>
  <si>
    <t>社会福利事业单位</t>
  </si>
  <si>
    <t>劳动保障监察</t>
  </si>
  <si>
    <t>残疾人事业</t>
  </si>
  <si>
    <t>就业管理事务</t>
  </si>
  <si>
    <t>社会保险经办机构</t>
  </si>
  <si>
    <t>残疾人就业和扶贫</t>
  </si>
  <si>
    <t>公共就业服务和职业技能鉴定机构</t>
  </si>
  <si>
    <t>临时救助</t>
  </si>
  <si>
    <t>民政管理事务</t>
  </si>
  <si>
    <t>流浪乞讨人员救助</t>
  </si>
  <si>
    <t>其他社会保障支出</t>
  </si>
  <si>
    <t>拥军优属</t>
  </si>
  <si>
    <t>医疗卫生与计划生育支出</t>
  </si>
  <si>
    <t>老龄事务</t>
  </si>
  <si>
    <t>医疗卫生与计划生育管理事务</t>
  </si>
  <si>
    <t>其他自然生态保护支出</t>
  </si>
  <si>
    <t>一般行政管理事务</t>
  </si>
  <si>
    <t>退耕还林</t>
  </si>
  <si>
    <t>其他人口与计划生育事务支出</t>
  </si>
  <si>
    <t>污染减排</t>
  </si>
  <si>
    <t>公立医院-中医（民族）医院</t>
  </si>
  <si>
    <t>环境监测与信息</t>
  </si>
  <si>
    <t>公共卫生</t>
  </si>
  <si>
    <t>环境执法监察</t>
  </si>
  <si>
    <t>疾病预防控制机构</t>
  </si>
  <si>
    <t>其他节能环保支出</t>
  </si>
  <si>
    <t>卫生监督机构</t>
  </si>
  <si>
    <t>城乡社区事务支出</t>
  </si>
  <si>
    <t>妇幼保健机构</t>
  </si>
  <si>
    <t>城乡社区管理事务</t>
  </si>
  <si>
    <t>采供血机构</t>
  </si>
  <si>
    <t>基本公共卫生服务</t>
  </si>
  <si>
    <t>市政公用行业市场监管</t>
  </si>
  <si>
    <t>其他公共卫生支出</t>
  </si>
  <si>
    <t>住房公积金管理</t>
  </si>
  <si>
    <t>医疗保障</t>
  </si>
  <si>
    <t>其他城乡社区管理事务支出</t>
  </si>
  <si>
    <t>行政单位医疗</t>
  </si>
  <si>
    <t>城乡社区规划与管理</t>
  </si>
  <si>
    <t>事业单位医疗</t>
  </si>
  <si>
    <t>建筑市场管理与监督</t>
  </si>
  <si>
    <t>公务员医疗补助</t>
  </si>
  <si>
    <t>农林水支出</t>
  </si>
  <si>
    <t>优抚对象医疗补助</t>
  </si>
  <si>
    <t>农业</t>
  </si>
  <si>
    <t>城镇居民基本医疗保险</t>
  </si>
  <si>
    <t>食品和药品监督管理事务</t>
  </si>
  <si>
    <t>病虫害控制</t>
  </si>
  <si>
    <t>药品事务</t>
  </si>
  <si>
    <t>草原草场保护</t>
  </si>
  <si>
    <t>化妆品事务</t>
  </si>
  <si>
    <t>其他农业支出</t>
  </si>
  <si>
    <t>食品安全事务</t>
  </si>
  <si>
    <t>林业</t>
  </si>
  <si>
    <t>节能环保支出</t>
  </si>
  <si>
    <t>环境保护管理事务</t>
  </si>
  <si>
    <t>林业事业机构</t>
  </si>
  <si>
    <t>林业执法与监督</t>
  </si>
  <si>
    <t>水利</t>
  </si>
  <si>
    <t>其他商业服务业等支出</t>
  </si>
  <si>
    <t>水利工程运行与维护</t>
  </si>
  <si>
    <t>其他金融发展支出</t>
  </si>
  <si>
    <t>其他水利支出</t>
  </si>
  <si>
    <t>国土海洋气象等支出</t>
  </si>
  <si>
    <t>扶贫</t>
  </si>
  <si>
    <t>国土事务</t>
  </si>
  <si>
    <t>生产发展</t>
  </si>
  <si>
    <t>其他扶贫支出</t>
  </si>
  <si>
    <t>交通运输支出</t>
  </si>
  <si>
    <t>国土资源规划及管理</t>
  </si>
  <si>
    <t>公路水路运输</t>
  </si>
  <si>
    <t>土地资源利用和保护</t>
  </si>
  <si>
    <t>土地资源储备支出</t>
  </si>
  <si>
    <t>公路养护</t>
  </si>
  <si>
    <t>地质及矿产资源调查</t>
  </si>
  <si>
    <t>公路运输管理</t>
  </si>
  <si>
    <t>气象事务-气象服务</t>
  </si>
  <si>
    <t>资源勘探信息等支出</t>
  </si>
  <si>
    <t>地震事务-行政运行</t>
  </si>
  <si>
    <t>工业和信息产业监管-行政运行</t>
  </si>
  <si>
    <t>保障性安居工程支出</t>
  </si>
  <si>
    <t>其他工业和信息化监管支出</t>
  </si>
  <si>
    <t>棚户区改造</t>
  </si>
  <si>
    <t>安全生产监管-行政运行</t>
  </si>
  <si>
    <t>公共租赁住房</t>
  </si>
  <si>
    <t>其他支持中小企业发展和管理支出</t>
  </si>
  <si>
    <t>其他城乡社区住宅支出</t>
  </si>
  <si>
    <t>商业服务业等支出</t>
  </si>
  <si>
    <t>粮油物资储备支出</t>
  </si>
  <si>
    <t>商业流通</t>
  </si>
  <si>
    <t>粮油事务</t>
  </si>
  <si>
    <t>其他商业流通方面支出</t>
  </si>
  <si>
    <t>粮油专项业务活动</t>
  </si>
  <si>
    <t>旅游业管理事务支出</t>
  </si>
  <si>
    <t>其他旅游事务支出</t>
  </si>
  <si>
    <t>支出合计</t>
  </si>
  <si>
    <t>2017年市级一般公共预算平衡情况表</t>
  </si>
  <si>
    <t>收入项目</t>
  </si>
  <si>
    <t>预算数</t>
  </si>
  <si>
    <t>支出项目</t>
  </si>
  <si>
    <t xml:space="preserve">本年一般预算收入 </t>
  </si>
  <si>
    <t xml:space="preserve">本年一般预算支出 </t>
  </si>
  <si>
    <t xml:space="preserve">省财政转移性补助收入    </t>
  </si>
  <si>
    <t>其中：人员支出</t>
  </si>
  <si>
    <t>返还性收入</t>
  </si>
  <si>
    <t>　　　公用支出</t>
  </si>
  <si>
    <t>一般性转移支付收入</t>
  </si>
  <si>
    <t>　　　项目支出</t>
  </si>
  <si>
    <t>其中：均衡性转移支付收入</t>
  </si>
  <si>
    <t>　　　预备费</t>
  </si>
  <si>
    <t>　　　工资性转移支付补助</t>
  </si>
  <si>
    <t>省下专项支出</t>
  </si>
  <si>
    <t>　　　生态功能区转移支付</t>
  </si>
  <si>
    <t>　　　其他结算补助</t>
  </si>
  <si>
    <t>转移性支出</t>
  </si>
  <si>
    <t>提前下达专项转移支付收入</t>
  </si>
  <si>
    <t>专项上解支出</t>
  </si>
  <si>
    <t>甘州区上解收入</t>
  </si>
  <si>
    <t>补助县区支出</t>
  </si>
  <si>
    <t>上年结余</t>
  </si>
  <si>
    <t xml:space="preserve">   专项结转</t>
  </si>
  <si>
    <t xml:space="preserve">   净结余</t>
  </si>
  <si>
    <t>调入预算稳定调节基金</t>
  </si>
  <si>
    <t xml:space="preserve">年终结余  </t>
  </si>
  <si>
    <t xml:space="preserve">总   计  </t>
  </si>
  <si>
    <t>总   计</t>
  </si>
  <si>
    <t>2017年市级政府性基金预算收支情况表</t>
  </si>
  <si>
    <t>项目及名称</t>
  </si>
  <si>
    <t>2016年预计完成数</t>
  </si>
  <si>
    <t>2017年  建议数</t>
  </si>
  <si>
    <t>政府性基金收入小计</t>
  </si>
  <si>
    <t>政府性基金支出小计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</si>
  <si>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新型墙体材料基金收入</t>
    </r>
  </si>
  <si>
    <t xml:space="preserve"> 城乡社区支出</t>
  </si>
  <si>
    <t>城市公用事业附加收入</t>
  </si>
  <si>
    <t>城市公用事业附加安排支出</t>
  </si>
  <si>
    <t>农业土地开发资金收入</t>
  </si>
  <si>
    <t xml:space="preserve">   城市公共设施</t>
  </si>
  <si>
    <t>国有土地使用权出让收入</t>
  </si>
  <si>
    <t>国有土地使用权出让收入安排的支出</t>
  </si>
  <si>
    <t xml:space="preserve">    土地出让价款收入</t>
  </si>
  <si>
    <t xml:space="preserve">   征地和拆迁补偿支出</t>
  </si>
  <si>
    <t>城市基础设施配套费收入</t>
  </si>
  <si>
    <t>农业土地开发资金收入安排的支出</t>
  </si>
  <si>
    <t>水土保持补偿费收入</t>
  </si>
  <si>
    <t>城市基础设施配套费安排的支出</t>
  </si>
  <si>
    <t>污水处理费收入</t>
  </si>
  <si>
    <t>彩票销售机构业务费</t>
  </si>
  <si>
    <t>污水处理费安排的支出</t>
  </si>
  <si>
    <t xml:space="preserve">  福利彩票销售机构业务费</t>
  </si>
  <si>
    <t>其他政府性基金收入</t>
  </si>
  <si>
    <t>水土保持补偿费安排的支出</t>
  </si>
  <si>
    <t>其他新型墙体材料专项基金支出</t>
  </si>
  <si>
    <t>彩票销售机构业务费安排的支出</t>
  </si>
  <si>
    <t xml:space="preserve">   福利彩票销售机构的业务费支出</t>
  </si>
  <si>
    <t>其他政府性基金收入安排的支出</t>
  </si>
  <si>
    <t>转移性收入小计</t>
  </si>
  <si>
    <t>转移性支出小计</t>
  </si>
  <si>
    <t>政府性基金补助收入</t>
  </si>
  <si>
    <t>政府性基金补助支出</t>
  </si>
  <si>
    <t>政府性基金上年结余收入</t>
  </si>
  <si>
    <t>政府型基金调出资金</t>
  </si>
  <si>
    <t>调入资金</t>
  </si>
  <si>
    <t>年终结余</t>
  </si>
  <si>
    <t>收入合计</t>
  </si>
  <si>
    <t>2017年市级社会保险基金预算收支情况表</t>
  </si>
  <si>
    <t>2017年   预算数</t>
  </si>
  <si>
    <t>社保基金收入合计</t>
  </si>
  <si>
    <t>1.基本养老保险基金收入</t>
  </si>
  <si>
    <t xml:space="preserve">    基本养老保险费收入</t>
  </si>
  <si>
    <t xml:space="preserve">    基本养老保险基金财政补贴收入</t>
  </si>
  <si>
    <t xml:space="preserve">    上级补助收入</t>
  </si>
  <si>
    <t xml:space="preserve">    其他基本养老保险基金收入</t>
  </si>
  <si>
    <t>2.失业保险基金</t>
  </si>
  <si>
    <t xml:space="preserve">    失业保险费收入</t>
  </si>
  <si>
    <t xml:space="preserve">    其他失业保险基金收入</t>
  </si>
  <si>
    <t>3.基本医疗保险基金收入</t>
  </si>
  <si>
    <t xml:space="preserve">    基本医疗保险费收入</t>
  </si>
  <si>
    <t xml:space="preserve">    其他基本医疗保险基金收入</t>
  </si>
  <si>
    <t>4.工伤保险基金收入</t>
  </si>
  <si>
    <t xml:space="preserve">    工伤保险费收入</t>
  </si>
  <si>
    <t xml:space="preserve">    其他工伤保险基金收入</t>
  </si>
  <si>
    <t>5.生育保险基金收入</t>
  </si>
  <si>
    <t xml:space="preserve">    生育保险费收入</t>
  </si>
  <si>
    <t xml:space="preserve">    其他生育保险基金收入</t>
  </si>
  <si>
    <t>6.其他社会保险基金收入</t>
  </si>
  <si>
    <t xml:space="preserve">    机关事业单位养老保险费收入</t>
  </si>
  <si>
    <t>社保基金支出合计</t>
  </si>
  <si>
    <t>1.基本养老保险基金支出</t>
  </si>
  <si>
    <t>基本养老金</t>
  </si>
  <si>
    <t>丧葬抚恤补助</t>
  </si>
  <si>
    <t>转移支出</t>
  </si>
  <si>
    <t>2.失业保险基金支出</t>
  </si>
  <si>
    <t>失业保险金支出</t>
  </si>
  <si>
    <t>医疗补助金支出</t>
  </si>
  <si>
    <t>职业培训补贴支出</t>
  </si>
  <si>
    <t>稳定岗位补贴支出</t>
  </si>
  <si>
    <t>3.基本医疗保险基金支出</t>
  </si>
  <si>
    <t>基本医疗保险待遇支出</t>
  </si>
  <si>
    <t>4.工伤保险基金支出</t>
  </si>
  <si>
    <t>工伤保险待遇</t>
  </si>
  <si>
    <t>劳动能力鉴定支出</t>
  </si>
  <si>
    <t>5.生育保险基金支出</t>
  </si>
  <si>
    <t xml:space="preserve">   生育医疗费用支出</t>
  </si>
  <si>
    <t>6.其他社会保险基金支出</t>
  </si>
  <si>
    <t>机关事业单位养老保险支出</t>
  </si>
  <si>
    <t>2017年市级国有资本经营预算收支表</t>
  </si>
  <si>
    <r>
      <t>收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入</t>
    </r>
  </si>
  <si>
    <r>
      <t>支</t>
    </r>
    <r>
      <rPr>
        <b/>
        <sz val="12"/>
        <rFont val="Times New Roman"/>
        <family val="1"/>
      </rPr>
      <t xml:space="preserve">                          </t>
    </r>
    <r>
      <rPr>
        <b/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</si>
  <si>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目</t>
    </r>
  </si>
  <si>
    <t>国有资本经营预算收入小计</t>
  </si>
  <si>
    <t>国有资本经营预算支出小计</t>
  </si>
  <si>
    <t>利润收入</t>
  </si>
  <si>
    <t>补充社保基金支出</t>
  </si>
  <si>
    <t>股利、股息收入</t>
  </si>
  <si>
    <t>解决历史遗留问题及改革成本支出</t>
  </si>
  <si>
    <t>产权转让收入</t>
  </si>
  <si>
    <t>国有企业政策性补贴</t>
  </si>
  <si>
    <t>清算收入</t>
  </si>
  <si>
    <t>转移性收入</t>
  </si>
  <si>
    <t xml:space="preserve">      上年结余收入</t>
  </si>
  <si>
    <t xml:space="preserve">    调出资金</t>
  </si>
  <si>
    <t>收入总计</t>
  </si>
  <si>
    <t>支出总计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</si>
</sst>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0_ "/>
    <numFmt numFmtId="180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黑体"/>
      <family val="3"/>
    </font>
    <font>
      <sz val="16"/>
      <name val="宋体"/>
      <family val="0"/>
    </font>
    <font>
      <b/>
      <sz val="11"/>
      <name val="宋体"/>
      <family val="0"/>
    </font>
    <font>
      <b/>
      <sz val="12"/>
      <name val="Arial"/>
      <family val="2"/>
    </font>
    <font>
      <sz val="12"/>
      <color indexed="8"/>
      <name val="宋体"/>
      <family val="0"/>
    </font>
    <font>
      <b/>
      <sz val="20"/>
      <name val="黑体"/>
      <family val="3"/>
    </font>
    <font>
      <b/>
      <sz val="16"/>
      <name val="黑体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黑体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2"/>
      <name val="??ì?"/>
      <family val="2"/>
    </font>
    <font>
      <sz val="12"/>
      <color indexed="62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sz val="10"/>
      <name val="MS Sans Serif"/>
      <family val="2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2"/>
      <name val="Courier"/>
      <family val="2"/>
    </font>
    <font>
      <u val="single"/>
      <sz val="12"/>
      <color indexed="12"/>
      <name val="Times New Roman"/>
      <family val="1"/>
    </font>
    <font>
      <sz val="9"/>
      <name val="宋体"/>
      <family val="0"/>
    </font>
    <font>
      <u val="single"/>
      <sz val="12"/>
      <color indexed="36"/>
      <name val="Times New Roman"/>
      <family val="1"/>
    </font>
    <font>
      <sz val="7"/>
      <name val="Small Fonts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0" fontId="15" fillId="4" borderId="0" applyNumberFormat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8" fillId="5" borderId="2" applyNumberFormat="0" applyAlignment="0" applyProtection="0"/>
    <xf numFmtId="44" fontId="0" fillId="0" borderId="0" applyFont="0" applyFill="0" applyBorder="0" applyAlignment="0" applyProtection="0"/>
    <xf numFmtId="0" fontId="7" fillId="6" borderId="0" applyNumberFormat="0" applyBorder="0" applyAlignment="0" applyProtection="0"/>
    <xf numFmtId="41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9" fillId="3" borderId="2" applyNumberFormat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20" fillId="9" borderId="0" applyNumberFormat="0" applyBorder="0" applyAlignment="0" applyProtection="0"/>
    <xf numFmtId="43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0" fillId="12" borderId="3" applyNumberFormat="0" applyFont="0" applyAlignment="0" applyProtection="0"/>
    <xf numFmtId="0" fontId="22" fillId="1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2" fillId="13" borderId="0" applyNumberFormat="0" applyBorder="0" applyAlignment="0" applyProtection="0"/>
    <xf numFmtId="0" fontId="26" fillId="0" borderId="6" applyNumberFormat="0" applyFill="0" applyAlignment="0" applyProtection="0"/>
    <xf numFmtId="0" fontId="22" fillId="14" borderId="0" applyNumberFormat="0" applyBorder="0" applyAlignment="0" applyProtection="0"/>
    <xf numFmtId="0" fontId="33" fillId="15" borderId="1" applyNumberFormat="0" applyAlignment="0" applyProtection="0"/>
    <xf numFmtId="0" fontId="34" fillId="15" borderId="2" applyNumberFormat="0" applyAlignment="0" applyProtection="0"/>
    <xf numFmtId="0" fontId="15" fillId="16" borderId="0" applyNumberFormat="0" applyBorder="0" applyAlignment="0" applyProtection="0"/>
    <xf numFmtId="0" fontId="35" fillId="10" borderId="7" applyNumberFormat="0" applyAlignment="0" applyProtection="0"/>
    <xf numFmtId="0" fontId="36" fillId="0" borderId="8" applyNumberFormat="0" applyFill="0" applyAlignment="0" applyProtection="0"/>
    <xf numFmtId="4" fontId="37" fillId="0" borderId="0" applyFont="0" applyFill="0" applyBorder="0" applyAlignment="0" applyProtection="0"/>
    <xf numFmtId="0" fontId="15" fillId="17" borderId="0" applyNumberFormat="0" applyBorder="0" applyAlignment="0" applyProtection="0"/>
    <xf numFmtId="0" fontId="22" fillId="18" borderId="0" applyNumberFormat="0" applyBorder="0" applyAlignment="0" applyProtection="0"/>
    <xf numFmtId="0" fontId="15" fillId="7" borderId="0" applyNumberFormat="0" applyBorder="0" applyAlignment="0" applyProtection="0"/>
    <xf numFmtId="0" fontId="38" fillId="0" borderId="9" applyNumberFormat="0" applyFill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15" fillId="4" borderId="0" applyNumberFormat="0" applyBorder="0" applyAlignment="0" applyProtection="0"/>
    <xf numFmtId="0" fontId="41" fillId="4" borderId="0" applyNumberFormat="0" applyBorder="0" applyAlignment="0" applyProtection="0"/>
    <xf numFmtId="0" fontId="15" fillId="21" borderId="0" applyNumberFormat="0" applyBorder="0" applyAlignment="0" applyProtection="0"/>
    <xf numFmtId="0" fontId="22" fillId="22" borderId="0" applyNumberFormat="0" applyBorder="0" applyAlignment="0" applyProtection="0"/>
    <xf numFmtId="0" fontId="42" fillId="0" borderId="8" applyNumberFormat="0" applyFill="0" applyAlignment="0" applyProtection="0"/>
    <xf numFmtId="0" fontId="15" fillId="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3" borderId="1" applyNumberForma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2" fillId="24" borderId="0" applyNumberFormat="0" applyBorder="0" applyAlignment="0" applyProtection="0"/>
    <xf numFmtId="0" fontId="22" fillId="14" borderId="0" applyNumberFormat="0" applyBorder="0" applyAlignment="0" applyProtection="0"/>
    <xf numFmtId="0" fontId="15" fillId="2" borderId="0" applyNumberFormat="0" applyBorder="0" applyAlignment="0" applyProtection="0"/>
    <xf numFmtId="0" fontId="15" fillId="16" borderId="0" applyNumberFormat="0" applyBorder="0" applyAlignment="0" applyProtection="0"/>
    <xf numFmtId="0" fontId="19" fillId="3" borderId="2" applyNumberFormat="0" applyAlignment="0" applyProtection="0"/>
    <xf numFmtId="0" fontId="15" fillId="16" borderId="0" applyNumberFormat="0" applyBorder="0" applyAlignment="0" applyProtection="0"/>
    <xf numFmtId="0" fontId="22" fillId="25" borderId="0" applyNumberFormat="0" applyBorder="0" applyAlignment="0" applyProtection="0"/>
    <xf numFmtId="0" fontId="15" fillId="23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43" fillId="27" borderId="0" applyNumberFormat="0" applyBorder="0" applyAlignment="0" applyProtection="0"/>
    <xf numFmtId="0" fontId="15" fillId="28" borderId="0" applyNumberFormat="0" applyBorder="0" applyAlignment="0" applyProtection="0"/>
    <xf numFmtId="0" fontId="22" fillId="29" borderId="0" applyNumberFormat="0" applyBorder="0" applyAlignment="0" applyProtection="0"/>
    <xf numFmtId="0" fontId="44" fillId="0" borderId="10" applyNumberFormat="0" applyFill="0" applyAlignment="0" applyProtection="0"/>
    <xf numFmtId="0" fontId="45" fillId="0" borderId="0">
      <alignment/>
      <protection/>
    </xf>
    <xf numFmtId="41" fontId="17" fillId="0" borderId="0" applyFont="0" applyFill="0" applyBorder="0" applyAlignment="0" applyProtection="0"/>
    <xf numFmtId="0" fontId="39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0" borderId="0">
      <alignment/>
      <protection/>
    </xf>
    <xf numFmtId="0" fontId="15" fillId="23" borderId="0" applyNumberFormat="0" applyBorder="0" applyAlignment="0" applyProtection="0"/>
    <xf numFmtId="0" fontId="23" fillId="30" borderId="0" applyNumberFormat="0" applyBorder="0" applyAlignment="0" applyProtection="0"/>
    <xf numFmtId="0" fontId="15" fillId="2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3" borderId="0" applyNumberFormat="0" applyBorder="0" applyAlignment="0" applyProtection="0"/>
    <xf numFmtId="0" fontId="23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22" fillId="13" borderId="0" applyNumberFormat="0" applyBorder="0" applyAlignment="0" applyProtection="0"/>
    <xf numFmtId="0" fontId="47" fillId="0" borderId="0">
      <alignment/>
      <protection/>
    </xf>
    <xf numFmtId="0" fontId="22" fillId="1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1" fillId="0" borderId="0">
      <alignment/>
      <protection/>
    </xf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7" fillId="12" borderId="0" applyNumberFormat="0" applyBorder="0" applyAlignment="0" applyProtection="0"/>
    <xf numFmtId="0" fontId="23" fillId="35" borderId="0" applyNumberFormat="0" applyBorder="0" applyAlignment="0" applyProtection="0"/>
    <xf numFmtId="0" fontId="23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9" borderId="0" applyNumberFormat="0" applyBorder="0" applyAlignment="0" applyProtection="0"/>
    <xf numFmtId="0" fontId="23" fillId="6" borderId="0" applyNumberFormat="0" applyBorder="0" applyAlignment="0" applyProtection="0"/>
    <xf numFmtId="0" fontId="23" fillId="36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40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41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1" fontId="28" fillId="0" borderId="0" applyFont="0" applyFill="0" applyBorder="0" applyAlignment="0" applyProtection="0"/>
    <xf numFmtId="0" fontId="38" fillId="42" borderId="0" applyNumberFormat="0" applyBorder="0" applyAlignment="0" applyProtection="0"/>
    <xf numFmtId="43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37" fontId="49" fillId="0" borderId="0">
      <alignment/>
      <protection/>
    </xf>
    <xf numFmtId="0" fontId="37" fillId="0" borderId="0">
      <alignment/>
      <protection/>
    </xf>
    <xf numFmtId="0" fontId="0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2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0" fillId="12" borderId="0" applyNumberFormat="0" applyBorder="0" applyAlignment="0" applyProtection="0"/>
    <xf numFmtId="0" fontId="5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>
      <alignment/>
      <protection/>
    </xf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1" fillId="0" borderId="0">
      <alignment/>
      <protection/>
    </xf>
    <xf numFmtId="0" fontId="24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39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4" fillId="0" borderId="10" applyNumberFormat="0" applyFill="0" applyAlignment="0" applyProtection="0"/>
    <xf numFmtId="0" fontId="56" fillId="44" borderId="7" applyNumberFormat="0" applyAlignment="0" applyProtection="0"/>
    <xf numFmtId="0" fontId="56" fillId="44" borderId="7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37" fillId="0" borderId="0">
      <alignment/>
      <protection/>
    </xf>
    <xf numFmtId="178" fontId="0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8" fillId="45" borderId="0" applyNumberFormat="0" applyBorder="0" applyAlignment="0" applyProtection="0"/>
    <xf numFmtId="0" fontId="38" fillId="46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43" fillId="27" borderId="0" applyNumberFormat="0" applyBorder="0" applyAlignment="0" applyProtection="0"/>
    <xf numFmtId="0" fontId="57" fillId="17" borderId="2" applyNumberFormat="0" applyAlignment="0" applyProtection="0"/>
    <xf numFmtId="0" fontId="57" fillId="17" borderId="2" applyNumberFormat="0" applyAlignment="0" applyProtection="0"/>
    <xf numFmtId="0" fontId="45" fillId="0" borderId="0">
      <alignment/>
      <protection/>
    </xf>
    <xf numFmtId="0" fontId="28" fillId="0" borderId="0">
      <alignment/>
      <protection/>
    </xf>
    <xf numFmtId="0" fontId="0" fillId="43" borderId="3" applyNumberFormat="0" applyFont="0" applyAlignment="0" applyProtection="0"/>
    <xf numFmtId="0" fontId="0" fillId="43" borderId="3" applyNumberFormat="0" applyFont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205" applyFont="1">
      <alignment/>
      <protection/>
    </xf>
    <xf numFmtId="0" fontId="0" fillId="0" borderId="0" xfId="205" applyFont="1">
      <alignment/>
      <protection/>
    </xf>
    <xf numFmtId="0" fontId="3" fillId="0" borderId="0" xfId="205" applyFont="1" applyFill="1" applyAlignment="1">
      <alignment horizontal="center" vertical="center"/>
      <protection/>
    </xf>
    <xf numFmtId="0" fontId="4" fillId="0" borderId="0" xfId="205" applyFont="1" applyBorder="1">
      <alignment/>
      <protection/>
    </xf>
    <xf numFmtId="0" fontId="0" fillId="0" borderId="0" xfId="205" applyFont="1" applyBorder="1" applyAlignment="1">
      <alignment horizontal="right"/>
      <protection/>
    </xf>
    <xf numFmtId="0" fontId="2" fillId="0" borderId="13" xfId="205" applyFont="1" applyBorder="1" applyAlignment="1">
      <alignment horizontal="center" vertical="center"/>
      <protection/>
    </xf>
    <xf numFmtId="0" fontId="0" fillId="0" borderId="0" xfId="205" applyFont="1" applyBorder="1">
      <alignment/>
      <protection/>
    </xf>
    <xf numFmtId="0" fontId="0" fillId="0" borderId="13" xfId="205" applyFont="1" applyBorder="1" applyAlignment="1">
      <alignment horizontal="center" vertical="center"/>
      <protection/>
    </xf>
    <xf numFmtId="0" fontId="5" fillId="0" borderId="13" xfId="122" applyFont="1" applyBorder="1" applyAlignment="1">
      <alignment horizontal="center" vertical="center"/>
      <protection/>
    </xf>
    <xf numFmtId="3" fontId="5" fillId="0" borderId="13" xfId="122" applyNumberFormat="1" applyFont="1" applyFill="1" applyBorder="1" applyAlignment="1" applyProtection="1">
      <alignment horizontal="right" vertical="center"/>
      <protection/>
    </xf>
    <xf numFmtId="3" fontId="2" fillId="0" borderId="13" xfId="122" applyNumberFormat="1" applyFont="1" applyFill="1" applyBorder="1" applyAlignment="1" applyProtection="1">
      <alignment horizontal="right" vertical="center"/>
      <protection/>
    </xf>
    <xf numFmtId="3" fontId="0" fillId="0" borderId="13" xfId="205" applyNumberFormat="1" applyFont="1" applyFill="1" applyBorder="1" applyAlignment="1" applyProtection="1">
      <alignment horizontal="left" vertical="center" indent="1"/>
      <protection/>
    </xf>
    <xf numFmtId="3" fontId="0" fillId="0" borderId="13" xfId="206" applyNumberFormat="1" applyFont="1" applyFill="1" applyBorder="1" applyAlignment="1" applyProtection="1">
      <alignment horizontal="right" vertical="center"/>
      <protection/>
    </xf>
    <xf numFmtId="3" fontId="0" fillId="0" borderId="13" xfId="205" applyNumberFormat="1" applyFont="1" applyFill="1" applyBorder="1" applyAlignment="1" applyProtection="1">
      <alignment horizontal="left" vertical="center" wrapText="1" indent="1"/>
      <protection/>
    </xf>
    <xf numFmtId="3" fontId="0" fillId="0" borderId="13" xfId="205" applyNumberFormat="1" applyFont="1" applyFill="1" applyBorder="1" applyAlignment="1" applyProtection="1">
      <alignment vertical="center"/>
      <protection/>
    </xf>
    <xf numFmtId="3" fontId="0" fillId="0" borderId="13" xfId="205" applyNumberFormat="1" applyFont="1" applyFill="1" applyBorder="1" applyAlignment="1" applyProtection="1">
      <alignment horizontal="left" vertical="center" indent="2"/>
      <protection/>
    </xf>
    <xf numFmtId="0" fontId="0" fillId="0" borderId="13" xfId="122" applyFont="1" applyBorder="1" applyAlignment="1">
      <alignment vertical="center"/>
      <protection/>
    </xf>
    <xf numFmtId="3" fontId="0" fillId="0" borderId="13" xfId="122" applyNumberFormat="1" applyFont="1" applyFill="1" applyBorder="1" applyAlignment="1" applyProtection="1">
      <alignment horizontal="right" vertical="center"/>
      <protection/>
    </xf>
    <xf numFmtId="0" fontId="0" fillId="0" borderId="0" xfId="205" applyFont="1" applyAlignment="1">
      <alignment/>
      <protection/>
    </xf>
    <xf numFmtId="0" fontId="0" fillId="0" borderId="13" xfId="122" applyFont="1" applyBorder="1" applyAlignment="1">
      <alignment horizontal="center" vertical="center"/>
      <protection/>
    </xf>
    <xf numFmtId="0" fontId="2" fillId="0" borderId="0" xfId="70" applyFont="1">
      <alignment/>
      <protection/>
    </xf>
    <xf numFmtId="0" fontId="0" fillId="0" borderId="0" xfId="70">
      <alignment/>
      <protection/>
    </xf>
    <xf numFmtId="0" fontId="0" fillId="0" borderId="0" xfId="70" applyAlignment="1">
      <alignment horizontal="center"/>
      <protection/>
    </xf>
    <xf numFmtId="0" fontId="3" fillId="0" borderId="0" xfId="70" applyFont="1" applyAlignment="1">
      <alignment horizontal="center" vertical="center"/>
      <protection/>
    </xf>
    <xf numFmtId="0" fontId="0" fillId="0" borderId="0" xfId="70" applyAlignment="1">
      <alignment/>
      <protection/>
    </xf>
    <xf numFmtId="0" fontId="0" fillId="0" borderId="14" xfId="70" applyBorder="1" applyAlignment="1">
      <alignment horizont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79" fontId="6" fillId="0" borderId="13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indent="1"/>
    </xf>
    <xf numFmtId="179" fontId="0" fillId="0" borderId="13" xfId="0" applyNumberFormat="1" applyFont="1" applyBorder="1" applyAlignment="1">
      <alignment horizontal="right" vertical="center"/>
    </xf>
    <xf numFmtId="180" fontId="0" fillId="0" borderId="13" xfId="0" applyNumberFormat="1" applyFont="1" applyBorder="1" applyAlignment="1">
      <alignment horizontal="right" vertical="center"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7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left" vertical="center" indent="1"/>
    </xf>
    <xf numFmtId="179" fontId="2" fillId="0" borderId="13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 indent="2"/>
    </xf>
    <xf numFmtId="0" fontId="0" fillId="0" borderId="13" xfId="0" applyFont="1" applyFill="1" applyBorder="1" applyAlignment="1">
      <alignment horizontal="left" vertical="center" indent="2"/>
    </xf>
    <xf numFmtId="0" fontId="0" fillId="0" borderId="13" xfId="0" applyNumberFormat="1" applyFont="1" applyFill="1" applyBorder="1" applyAlignment="1" applyProtection="1">
      <alignment horizontal="left" vertical="center" indent="1"/>
      <protection/>
    </xf>
    <xf numFmtId="179" fontId="0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 indent="2"/>
    </xf>
    <xf numFmtId="0" fontId="0" fillId="0" borderId="0" xfId="70" applyBorder="1" applyAlignment="1">
      <alignment horizontal="center"/>
      <protection/>
    </xf>
    <xf numFmtId="0" fontId="0" fillId="0" borderId="14" xfId="70" applyBorder="1" applyAlignment="1">
      <alignment horizontal="center" vertical="center" wrapText="1"/>
      <protection/>
    </xf>
    <xf numFmtId="0" fontId="5" fillId="0" borderId="13" xfId="70" applyFont="1" applyBorder="1" applyAlignment="1">
      <alignment horizontal="center" vertical="center"/>
      <protection/>
    </xf>
    <xf numFmtId="0" fontId="5" fillId="0" borderId="13" xfId="70" applyFont="1" applyBorder="1" applyAlignment="1">
      <alignment horizontal="center" vertical="center" wrapText="1"/>
      <protection/>
    </xf>
    <xf numFmtId="0" fontId="2" fillId="0" borderId="13" xfId="70" applyFont="1" applyBorder="1" applyAlignment="1">
      <alignment horizontal="left" vertical="center"/>
      <protection/>
    </xf>
    <xf numFmtId="0" fontId="2" fillId="0" borderId="13" xfId="70" applyFont="1" applyBorder="1" applyAlignment="1">
      <alignment horizontal="right" vertical="center" wrapText="1"/>
      <protection/>
    </xf>
    <xf numFmtId="180" fontId="0" fillId="0" borderId="13" xfId="70" applyNumberFormat="1" applyFont="1" applyBorder="1" applyAlignment="1">
      <alignment horizontal="right" vertical="center"/>
      <protection/>
    </xf>
    <xf numFmtId="0" fontId="0" fillId="0" borderId="13" xfId="70" applyFont="1" applyBorder="1">
      <alignment/>
      <protection/>
    </xf>
    <xf numFmtId="0" fontId="0" fillId="0" borderId="13" xfId="70" applyBorder="1" applyAlignment="1">
      <alignment horizontal="right" vertical="center"/>
      <protection/>
    </xf>
    <xf numFmtId="0" fontId="0" fillId="0" borderId="13" xfId="70" applyFont="1" applyBorder="1" applyAlignment="1">
      <alignment horizontal="right" vertical="center" wrapText="1"/>
      <protection/>
    </xf>
    <xf numFmtId="0" fontId="1" fillId="0" borderId="13" xfId="70" applyFont="1" applyBorder="1" applyAlignment="1">
      <alignment horizontal="left" vertical="center" indent="1"/>
      <protection/>
    </xf>
    <xf numFmtId="0" fontId="0" fillId="0" borderId="13" xfId="70" applyFont="1" applyBorder="1" applyAlignment="1">
      <alignment horizontal="right" vertical="center"/>
      <protection/>
    </xf>
    <xf numFmtId="179" fontId="0" fillId="0" borderId="13" xfId="70" applyNumberFormat="1" applyFont="1" applyBorder="1" applyAlignment="1">
      <alignment horizontal="right" vertical="center"/>
      <protection/>
    </xf>
    <xf numFmtId="0" fontId="2" fillId="0" borderId="13" xfId="70" applyFont="1" applyBorder="1" applyAlignment="1">
      <alignment vertical="center"/>
      <protection/>
    </xf>
    <xf numFmtId="0" fontId="2" fillId="0" borderId="13" xfId="70" applyFont="1" applyBorder="1" applyAlignment="1">
      <alignment horizontal="right" vertical="center"/>
      <protection/>
    </xf>
    <xf numFmtId="0" fontId="5" fillId="0" borderId="13" xfId="70" applyFont="1" applyBorder="1" applyAlignment="1">
      <alignment vertical="center"/>
      <protection/>
    </xf>
    <xf numFmtId="0" fontId="0" fillId="0" borderId="13" xfId="70" applyFont="1" applyBorder="1" applyAlignment="1">
      <alignment horizontal="left" vertical="center" indent="1"/>
      <protection/>
    </xf>
    <xf numFmtId="0" fontId="1" fillId="0" borderId="15" xfId="70" applyFont="1" applyBorder="1" applyAlignment="1">
      <alignment horizontal="left" vertical="center" wrapText="1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vertical="center"/>
    </xf>
    <xf numFmtId="1" fontId="0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 indent="1"/>
    </xf>
    <xf numFmtId="0" fontId="0" fillId="0" borderId="13" xfId="0" applyFont="1" applyBorder="1" applyAlignment="1">
      <alignment vertical="center"/>
    </xf>
    <xf numFmtId="1" fontId="2" fillId="0" borderId="13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8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right" vertical="center"/>
    </xf>
    <xf numFmtId="180" fontId="0" fillId="0" borderId="13" xfId="0" applyNumberFormat="1" applyBorder="1" applyAlignment="1">
      <alignment horizontal="right" vertical="center"/>
    </xf>
    <xf numFmtId="0" fontId="0" fillId="0" borderId="15" xfId="0" applyFont="1" applyFill="1" applyBorder="1" applyAlignment="1">
      <alignment horizontal="left" vertical="center" wrapText="1"/>
    </xf>
    <xf numFmtId="0" fontId="10" fillId="0" borderId="0" xfId="207" applyFont="1">
      <alignment/>
      <protection/>
    </xf>
    <xf numFmtId="1" fontId="11" fillId="0" borderId="0" xfId="207" applyNumberFormat="1">
      <alignment/>
      <protection/>
    </xf>
    <xf numFmtId="0" fontId="11" fillId="0" borderId="0" xfId="207">
      <alignment/>
      <protection/>
    </xf>
    <xf numFmtId="1" fontId="8" fillId="0" borderId="0" xfId="207" applyNumberFormat="1" applyFont="1" applyAlignment="1">
      <alignment horizontal="center" vertical="center"/>
      <protection/>
    </xf>
    <xf numFmtId="1" fontId="12" fillId="0" borderId="0" xfId="207" applyNumberFormat="1" applyFont="1" applyAlignment="1">
      <alignment horizontal="centerContinuous"/>
      <protection/>
    </xf>
    <xf numFmtId="1" fontId="13" fillId="0" borderId="0" xfId="207" applyNumberFormat="1" applyFont="1" applyAlignment="1">
      <alignment horizontal="centerContinuous"/>
      <protection/>
    </xf>
    <xf numFmtId="1" fontId="14" fillId="0" borderId="0" xfId="207" applyNumberFormat="1" applyFont="1" applyAlignment="1">
      <alignment horizontal="left"/>
      <protection/>
    </xf>
    <xf numFmtId="1" fontId="0" fillId="0" borderId="13" xfId="207" applyNumberFormat="1" applyFont="1" applyBorder="1" applyAlignment="1">
      <alignment horizontal="center" vertical="center" wrapText="1"/>
      <protection/>
    </xf>
    <xf numFmtId="1" fontId="2" fillId="0" borderId="13" xfId="207" applyNumberFormat="1" applyFont="1" applyBorder="1" applyAlignment="1">
      <alignment horizontal="center" vertical="center"/>
      <protection/>
    </xf>
    <xf numFmtId="0" fontId="2" fillId="0" borderId="13" xfId="207" applyFont="1" applyBorder="1" applyAlignment="1">
      <alignment horizontal="right" vertical="center"/>
      <protection/>
    </xf>
    <xf numFmtId="2" fontId="2" fillId="0" borderId="13" xfId="207" applyNumberFormat="1" applyFont="1" applyBorder="1" applyAlignment="1">
      <alignment horizontal="right" vertical="center"/>
      <protection/>
    </xf>
    <xf numFmtId="1" fontId="2" fillId="0" borderId="13" xfId="131" applyNumberFormat="1" applyFont="1" applyBorder="1" applyAlignment="1">
      <alignment vertical="center"/>
      <protection/>
    </xf>
    <xf numFmtId="1" fontId="0" fillId="0" borderId="13" xfId="207" applyNumberFormat="1" applyFont="1" applyBorder="1" applyAlignment="1">
      <alignment horizontal="left" vertical="center" indent="1"/>
      <protection/>
    </xf>
    <xf numFmtId="0" fontId="0" fillId="0" borderId="13" xfId="207" applyFont="1" applyBorder="1" applyAlignment="1">
      <alignment horizontal="right" vertical="center"/>
      <protection/>
    </xf>
    <xf numFmtId="2" fontId="0" fillId="0" borderId="13" xfId="207" applyNumberFormat="1" applyFont="1" applyBorder="1" applyAlignment="1">
      <alignment horizontal="right" vertical="center"/>
      <protection/>
    </xf>
    <xf numFmtId="0" fontId="0" fillId="0" borderId="13" xfId="207" applyFont="1" applyBorder="1" applyAlignment="1">
      <alignment horizontal="left" vertical="center" indent="1"/>
      <protection/>
    </xf>
    <xf numFmtId="0" fontId="0" fillId="0" borderId="17" xfId="200" applyFont="1" applyBorder="1" applyAlignment="1" applyProtection="1">
      <alignment horizontal="left" vertical="center" indent="1"/>
      <protection locked="0"/>
    </xf>
    <xf numFmtId="0" fontId="0" fillId="0" borderId="17" xfId="207" applyFont="1" applyBorder="1" applyAlignment="1">
      <alignment horizontal="right" vertical="center"/>
      <protection/>
    </xf>
    <xf numFmtId="0" fontId="11" fillId="0" borderId="0" xfId="207" applyAlignment="1">
      <alignment/>
      <protection/>
    </xf>
    <xf numFmtId="1" fontId="2" fillId="0" borderId="13" xfId="207" applyNumberFormat="1" applyFont="1" applyBorder="1" applyAlignment="1">
      <alignment vertical="center"/>
      <protection/>
    </xf>
    <xf numFmtId="2" fontId="11" fillId="0" borderId="0" xfId="207" applyNumberFormat="1">
      <alignment/>
      <protection/>
    </xf>
    <xf numFmtId="0" fontId="0" fillId="0" borderId="0" xfId="207" applyFont="1">
      <alignment/>
      <protection/>
    </xf>
    <xf numFmtId="0" fontId="11" fillId="0" borderId="0" xfId="207" applyFont="1">
      <alignment/>
      <protection/>
    </xf>
  </cellXfs>
  <cellStyles count="231">
    <cellStyle name="Normal" xfId="0"/>
    <cellStyle name="Currency [0]" xfId="15"/>
    <cellStyle name="20% - 强调文字颜色 1 2" xfId="16"/>
    <cellStyle name="输出 3" xfId="17"/>
    <cellStyle name="20% - 强调文字颜色 3" xfId="18"/>
    <cellStyle name="?§??[0]_??×ü" xfId="19"/>
    <cellStyle name="?§??_??×ü" xfId="20"/>
    <cellStyle name="?§·???[0]_laroux" xfId="21"/>
    <cellStyle name="输入" xfId="22"/>
    <cellStyle name="Currency" xfId="23"/>
    <cellStyle name="Accent2 - 40%" xfId="24"/>
    <cellStyle name="Comma [0]" xfId="25"/>
    <cellStyle name="?§??·???_??2??t·???×êá?" xfId="26"/>
    <cellStyle name="计算 2" xfId="27"/>
    <cellStyle name="差_2013年社保本级专项经费(20130307)" xfId="28"/>
    <cellStyle name="RowLevel_7" xfId="29"/>
    <cellStyle name="40% - 强调文字颜色 3" xfId="30"/>
    <cellStyle name="差" xfId="31"/>
    <cellStyle name="Comma" xfId="32"/>
    <cellStyle name="60% - 强调文字颜色 3" xfId="33"/>
    <cellStyle name="Accent2 - 60%" xfId="34"/>
    <cellStyle name="Hyperlink" xfId="35"/>
    <cellStyle name="Percent" xfId="36"/>
    <cellStyle name="Followed Hyperlink" xfId="37"/>
    <cellStyle name="ColLevel_5" xfId="38"/>
    <cellStyle name="60% - 强调文字颜色 2 3" xfId="39"/>
    <cellStyle name="注释" xfId="40"/>
    <cellStyle name="60% - 强调文字颜色 2" xfId="41"/>
    <cellStyle name="标题 4" xfId="42"/>
    <cellStyle name="警告文本" xfId="43"/>
    <cellStyle name="_ET_STYLE_NoName_00_" xfId="44"/>
    <cellStyle name="标题" xfId="45"/>
    <cellStyle name="解释性文本" xfId="46"/>
    <cellStyle name="标题 1" xfId="47"/>
    <cellStyle name="标题 2" xfId="48"/>
    <cellStyle name="60% - 强调文字颜色 1" xfId="49"/>
    <cellStyle name="标题 3" xfId="50"/>
    <cellStyle name="60% - 强调文字颜色 4" xfId="51"/>
    <cellStyle name="输出" xfId="52"/>
    <cellStyle name="计算" xfId="53"/>
    <cellStyle name="40% - 强调文字颜色 4 2" xfId="54"/>
    <cellStyle name="检查单元格" xfId="55"/>
    <cellStyle name="链接单元格" xfId="56"/>
    <cellStyle name="?§·???_97-917" xfId="57"/>
    <cellStyle name="20% - 强调文字颜色 6" xfId="58"/>
    <cellStyle name="强调文字颜色 2" xfId="59"/>
    <cellStyle name="20% - 强调文字颜色 2 3" xfId="60"/>
    <cellStyle name="汇总" xfId="61"/>
    <cellStyle name="好" xfId="62"/>
    <cellStyle name="适中" xfId="63"/>
    <cellStyle name="20% - 强调文字颜色 3 3" xfId="64"/>
    <cellStyle name="好_{FAEA61C0-5D79-F7C6-68D7-A741FC9FDF48}" xfId="65"/>
    <cellStyle name="20% - 强调文字颜色 5" xfId="66"/>
    <cellStyle name="强调文字颜色 1" xfId="67"/>
    <cellStyle name="链接单元格 3" xfId="68"/>
    <cellStyle name="20% - 强调文字颜色 1" xfId="69"/>
    <cellStyle name="常规_2014、2015社保基金预决算数据（人代会用）20150119" xfId="70"/>
    <cellStyle name="RowLevel_5" xfId="71"/>
    <cellStyle name="40% - 强调文字颜色 1" xfId="72"/>
    <cellStyle name="输出 2" xfId="73"/>
    <cellStyle name="20% - 强调文字颜色 2" xfId="74"/>
    <cellStyle name="RowLevel_6" xfId="75"/>
    <cellStyle name="40% - 强调文字颜色 2" xfId="76"/>
    <cellStyle name="强调文字颜色 3" xfId="77"/>
    <cellStyle name="强调文字颜色 4" xfId="78"/>
    <cellStyle name="20% - 强调文字颜色 1 3" xfId="79"/>
    <cellStyle name="20% - 强调文字颜色 4" xfId="80"/>
    <cellStyle name="计算 3" xfId="81"/>
    <cellStyle name="40% - 强调文字颜色 4" xfId="82"/>
    <cellStyle name="强调文字颜色 5" xfId="83"/>
    <cellStyle name="40% - 强调文字颜色 5" xfId="84"/>
    <cellStyle name="60% - 强调文字颜色 5" xfId="85"/>
    <cellStyle name="强调文字颜色 6" xfId="86"/>
    <cellStyle name="适中 2" xfId="87"/>
    <cellStyle name="40% - 强调文字颜色 6" xfId="88"/>
    <cellStyle name="60% - 强调文字颜色 6" xfId="89"/>
    <cellStyle name="汇总 3" xfId="90"/>
    <cellStyle name="?′?¨ò?" xfId="91"/>
    <cellStyle name="?§??·???[0]_??2??t·???×êá?" xfId="92"/>
    <cellStyle name="好_2013年社保本级专项经费(20130307)" xfId="93"/>
    <cellStyle name="20% - 强调文字颜色 2 2" xfId="94"/>
    <cellStyle name="20% - 强调文字颜色 3 2" xfId="95"/>
    <cellStyle name="常规 3" xfId="96"/>
    <cellStyle name="ColLevel_2" xfId="97"/>
    <cellStyle name="20% - 强调文字颜色 4 2" xfId="98"/>
    <cellStyle name="常规 4" xfId="99"/>
    <cellStyle name="ColLevel_3" xfId="100"/>
    <cellStyle name="20% - 强调文字颜色 4 3" xfId="101"/>
    <cellStyle name="20% - 强调文字颜色 5 2" xfId="102"/>
    <cellStyle name="20% - 强调文字颜色 5 3" xfId="103"/>
    <cellStyle name="20% - 强调文字颜色 6 2" xfId="104"/>
    <cellStyle name="20% - 强调文字颜色 6 3" xfId="105"/>
    <cellStyle name="3???á′?ó" xfId="106"/>
    <cellStyle name="3￡1?_??2??t·???×êá?" xfId="107"/>
    <cellStyle name="40% - 强调文字颜色 1 2" xfId="108"/>
    <cellStyle name="Accent1" xfId="109"/>
    <cellStyle name="40% - 强调文字颜色 1 3" xfId="110"/>
    <cellStyle name="40% - 强调文字颜色 2 2" xfId="111"/>
    <cellStyle name="40% - 强调文字颜色 2 3" xfId="112"/>
    <cellStyle name="40% - 强调文字颜色 3 2" xfId="113"/>
    <cellStyle name="40% - 强调文字颜色 3 3" xfId="114"/>
    <cellStyle name="40% - 强调文字颜色 4 3" xfId="115"/>
    <cellStyle name="40% - 强调文字颜色 5 2" xfId="116"/>
    <cellStyle name="Accent5_2013年社保本级专项经费(20130307)" xfId="117"/>
    <cellStyle name="40% - 强调文字颜色 5 3" xfId="118"/>
    <cellStyle name="40% - 强调文字颜色 6 2" xfId="119"/>
    <cellStyle name="40% - 强调文字颜色 6 3" xfId="120"/>
    <cellStyle name="60% - 强调文字颜色 1 2" xfId="121"/>
    <cellStyle name="常规_{FAEA61C0-5D79-F7C6-68D7-A741FC9FDF48}" xfId="122"/>
    <cellStyle name="60% - 强调文字颜色 1 3" xfId="123"/>
    <cellStyle name="ColLevel_4" xfId="124"/>
    <cellStyle name="60% - 强调文字颜色 2 2" xfId="125"/>
    <cellStyle name="oó?ì3???á′?ó" xfId="126"/>
    <cellStyle name="60% - 强调文字颜色 3 2" xfId="127"/>
    <cellStyle name="60% - 强调文字颜色 3 3" xfId="128"/>
    <cellStyle name="60% - 强调文字颜色 4 2" xfId="129"/>
    <cellStyle name="60% - 强调文字颜色 4 3" xfId="130"/>
    <cellStyle name="常规_全市代编预算(大口径增10.83)" xfId="131"/>
    <cellStyle name="60% - 强调文字颜色 5 2" xfId="132"/>
    <cellStyle name="60% - 强调文字颜色 5 3" xfId="133"/>
    <cellStyle name="60% - 强调文字颜色 6 2" xfId="134"/>
    <cellStyle name="60% - 强调文字颜色 6 3" xfId="135"/>
    <cellStyle name="Accent1 - 20%" xfId="136"/>
    <cellStyle name="Accent1 - 40%" xfId="137"/>
    <cellStyle name="Accent1 - 60%" xfId="138"/>
    <cellStyle name="Accent1_2007年转移支付测算" xfId="139"/>
    <cellStyle name="Accent2" xfId="140"/>
    <cellStyle name="Accent2 - 20%" xfId="141"/>
    <cellStyle name="Accent2_2007年转移支付测算" xfId="142"/>
    <cellStyle name="Accent3" xfId="143"/>
    <cellStyle name="Accent3 - 20%" xfId="144"/>
    <cellStyle name="Accent3 - 40%" xfId="145"/>
    <cellStyle name="Accent3 - 60%" xfId="146"/>
    <cellStyle name="Accent3_2007年转移支付测算" xfId="147"/>
    <cellStyle name="Accent4" xfId="148"/>
    <cellStyle name="Accent4 - 20%" xfId="149"/>
    <cellStyle name="Accent4 - 40%" xfId="150"/>
    <cellStyle name="Accent4 - 60%" xfId="151"/>
    <cellStyle name="Accent4_2013年社保本级专项经费(20130307)" xfId="152"/>
    <cellStyle name="Accent5" xfId="153"/>
    <cellStyle name="Accent5 - 20%" xfId="154"/>
    <cellStyle name="Accent5 - 40%" xfId="155"/>
    <cellStyle name="Accent5 - 60%" xfId="156"/>
    <cellStyle name="Accent6" xfId="157"/>
    <cellStyle name="Accent6 - 20%" xfId="158"/>
    <cellStyle name="Accent6 - 40%" xfId="159"/>
    <cellStyle name="Accent6 - 60%" xfId="160"/>
    <cellStyle name="Accent6_2007年转移支付测算" xfId="161"/>
    <cellStyle name="ColLevel_0" xfId="162"/>
    <cellStyle name="常规 2" xfId="163"/>
    <cellStyle name="ColLevel_1" xfId="164"/>
    <cellStyle name="ColLevel_6" xfId="165"/>
    <cellStyle name="ColLevel_7" xfId="166"/>
    <cellStyle name="Comma [0]_1995" xfId="167"/>
    <cellStyle name="强调 3" xfId="168"/>
    <cellStyle name="Comma_1995" xfId="169"/>
    <cellStyle name="Currency [0]_1995" xfId="170"/>
    <cellStyle name="Currency_1995" xfId="171"/>
    <cellStyle name="no dec" xfId="172"/>
    <cellStyle name="Normal_APR" xfId="173"/>
    <cellStyle name="RowLevel_0" xfId="174"/>
    <cellStyle name="强调文字颜色 1 2" xfId="175"/>
    <cellStyle name="RowLevel_1" xfId="176"/>
    <cellStyle name="强调文字颜色 1 3" xfId="177"/>
    <cellStyle name="RowLevel_2" xfId="178"/>
    <cellStyle name="RowLevel_3" xfId="179"/>
    <cellStyle name="RowLevel_4" xfId="180"/>
    <cellStyle name="标题 1 2" xfId="181"/>
    <cellStyle name="标题 1 3" xfId="182"/>
    <cellStyle name="标题 2 2" xfId="183"/>
    <cellStyle name="标题 2 3" xfId="184"/>
    <cellStyle name="标题 3 2" xfId="185"/>
    <cellStyle name="标题 3 3" xfId="186"/>
    <cellStyle name="标题 4 2" xfId="187"/>
    <cellStyle name="标题 4 3" xfId="188"/>
    <cellStyle name="标题 5" xfId="189"/>
    <cellStyle name="标题 6" xfId="190"/>
    <cellStyle name="表标题" xfId="191"/>
    <cellStyle name="差 2" xfId="192"/>
    <cellStyle name="差 3" xfId="193"/>
    <cellStyle name="差_{FAEA61C0-5D79-F7C6-68D7-A741FC9FDF48}" xfId="194"/>
    <cellStyle name="差_2007年转移支付测算" xfId="195"/>
    <cellStyle name="警告文本 3" xfId="196"/>
    <cellStyle name="差_2007年转移支付测算_2013年社保本级专项经费(20130307)" xfId="197"/>
    <cellStyle name="差_2007年转移支付测算_2013申请追加项目(预算汇总）" xfId="198"/>
    <cellStyle name="差_2013申请追加项目(预算汇总）" xfId="199"/>
    <cellStyle name="常规_2005年1-9月预计数" xfId="200"/>
    <cellStyle name="差_盘活财政存量资金安排情况表" xfId="201"/>
    <cellStyle name="差_张掖市重点工作重大项目资金建议表（定稿）" xfId="202"/>
    <cellStyle name="后继超级链接" xfId="203"/>
    <cellStyle name="常规 17" xfId="204"/>
    <cellStyle name="常规_副本1395631858703" xfId="205"/>
    <cellStyle name="常规_预算处财政分析系列表" xfId="206"/>
    <cellStyle name="常规_全市代编预算(地方增10.83)" xfId="207"/>
    <cellStyle name="超级链接" xfId="208"/>
    <cellStyle name="好 2" xfId="209"/>
    <cellStyle name="千位[0]_1" xfId="210"/>
    <cellStyle name="好 3" xfId="211"/>
    <cellStyle name="好_2013申请追加项目(预算汇总）" xfId="212"/>
    <cellStyle name="好_盘活财政存量资金安排情况表" xfId="213"/>
    <cellStyle name="好_张掖市重点工作重大项目资金建议表（定稿）" xfId="214"/>
    <cellStyle name="汇总 2" xfId="215"/>
    <cellStyle name="检查单元格 2" xfId="216"/>
    <cellStyle name="检查单元格 3" xfId="217"/>
    <cellStyle name="解释性文本 2" xfId="218"/>
    <cellStyle name="解释性文本 3" xfId="219"/>
    <cellStyle name="警告文本 2" xfId="220"/>
    <cellStyle name="链接单元格 2" xfId="221"/>
    <cellStyle name="普通_97-917" xfId="222"/>
    <cellStyle name="千分位[0]_laroux" xfId="223"/>
    <cellStyle name="千分位_97-917" xfId="224"/>
    <cellStyle name="千位_1" xfId="225"/>
    <cellStyle name="强调 1" xfId="226"/>
    <cellStyle name="强调 2" xfId="227"/>
    <cellStyle name="强调文字颜色 2 2" xfId="228"/>
    <cellStyle name="强调文字颜色 2 3" xfId="229"/>
    <cellStyle name="强调文字颜色 3 2" xfId="230"/>
    <cellStyle name="强调文字颜色 3 3" xfId="231"/>
    <cellStyle name="强调文字颜色 4 2" xfId="232"/>
    <cellStyle name="强调文字颜色 4 3" xfId="233"/>
    <cellStyle name="强调文字颜色 5 2" xfId="234"/>
    <cellStyle name="强调文字颜色 5 3" xfId="235"/>
    <cellStyle name="强调文字颜色 6 2" xfId="236"/>
    <cellStyle name="强调文字颜色 6 3" xfId="237"/>
    <cellStyle name="适中 3" xfId="238"/>
    <cellStyle name="输入 2" xfId="239"/>
    <cellStyle name="输入 3" xfId="240"/>
    <cellStyle name="未定义" xfId="241"/>
    <cellStyle name="样式 1" xfId="242"/>
    <cellStyle name="注释 2" xfId="243"/>
    <cellStyle name="注释 3" xfId="2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&#31639;&#3613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&#26092;&#26376;&#25253;(99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6092;&#26376;&#25253;\2000&#26092;&#26376;&#25253;\10&#26376;\My%20Documents\&#26092;&#26376;&#25253;(99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21439;&#24066;&#36164;&#26009;\WIN98\Desktop\&#25105;&#30340;&#20844;&#25991;&#21253;\My%20Documents\&#26092;&#26376;&#25253;(99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&#20844;&#29992;&#25991;&#20214;&#22841;1\2005&#24180;&#19987;&#39033;&#30003;&#3583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rserver\&#39044;&#31639;&#31185;&#36164;&#26009;\2000&#24180;&#39044;&#31639;\&#20154;&#22823;&#36890;&#36807;&#39044;&#31639;\1999&#27719;&#24635;&#39044;&#31639;&#36164;&#2600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2006&#24180;&#39044;&#31639;\&#26412;&#32423;&#39044;&#31639;\&#24180;&#32456;&#32467;&#31639;&#34920;(&#23450;&#31295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&#39044;&#31639;&#31185;&#36164;&#26009;\&#25191;&#34892;&#20998;&#26512;\2003&#24180;&#20998;&#26512;\&#31639;&#3613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  <sheetName val="汇总"/>
      <sheetName val="1沙河"/>
      <sheetName val="2新华"/>
      <sheetName val="3小屯"/>
      <sheetName val="4倪家营"/>
      <sheetName val="5蓼泉"/>
      <sheetName val="6平川 "/>
      <sheetName val="7鸭暖"/>
      <sheetName val="8板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旬报(格式)"/>
      <sheetName val="旬报 (3)"/>
      <sheetName val="旬报"/>
      <sheetName val="旬报(说明)"/>
      <sheetName val="月报"/>
      <sheetName val="月报 (2)"/>
      <sheetName val="月报 (3)"/>
      <sheetName val="月报(说明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收支简表"/>
      <sheetName val="收支总表"/>
      <sheetName val="支出明细表"/>
      <sheetName val="基金表"/>
      <sheetName val="收入分县市"/>
      <sheetName val="支出分县市"/>
      <sheetName val="支出分县市 (2)"/>
      <sheetName val="大口径收入"/>
      <sheetName val="大口径分县市"/>
      <sheetName val="大口径分级次"/>
      <sheetName val="收入分析"/>
      <sheetName val="收入简表"/>
      <sheetName val="收入分县市 (2)"/>
      <sheetName val="乡镇财政"/>
      <sheetName val="支出分析"/>
      <sheetName val="99财力"/>
      <sheetName val="99增量"/>
      <sheetName val="地直企业所得税"/>
      <sheetName val="本级财力预计"/>
      <sheetName val="支出明细"/>
      <sheetName val="本级支出明细2"/>
      <sheetName val="科室汇总"/>
      <sheetName val="车辆专项"/>
      <sheetName val="支出安排"/>
      <sheetName val="专项预算"/>
      <sheetName val="收入简表 (2)"/>
      <sheetName val="建议计划"/>
      <sheetName val="总收入明细"/>
      <sheetName val="计划分析"/>
      <sheetName val="系统计划"/>
      <sheetName val="收支安排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汇总表 (简表)"/>
      <sheetName val="汇总表 (简表) (2)"/>
      <sheetName val="汇总"/>
      <sheetName val="人员经费表"/>
      <sheetName val="公用经费表"/>
      <sheetName val="附表"/>
      <sheetName val="科室小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收入明细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showZeros="0" workbookViewId="0" topLeftCell="A1">
      <pane xSplit="1" ySplit="4" topLeftCell="B5" activePane="bottomRight" state="frozen"/>
      <selection pane="bottomRight" activeCell="L14" sqref="L14"/>
    </sheetView>
  </sheetViews>
  <sheetFormatPr defaultColWidth="9.00390625" defaultRowHeight="14.25"/>
  <cols>
    <col min="1" max="1" width="35.00390625" style="96" customWidth="1"/>
    <col min="2" max="2" width="10.50390625" style="96" customWidth="1"/>
    <col min="3" max="3" width="11.00390625" style="96" customWidth="1"/>
    <col min="4" max="4" width="11.125" style="96" customWidth="1"/>
    <col min="5" max="5" width="9.875" style="96" customWidth="1"/>
    <col min="6" max="9" width="12.125" style="97" hidden="1" customWidth="1"/>
    <col min="10" max="16384" width="9.00390625" style="97" customWidth="1"/>
  </cols>
  <sheetData>
    <row r="1" spans="1:5" ht="30" customHeight="1">
      <c r="A1" s="98" t="s">
        <v>0</v>
      </c>
      <c r="B1" s="98"/>
      <c r="C1" s="98"/>
      <c r="D1" s="98"/>
      <c r="E1" s="98"/>
    </row>
    <row r="2" spans="1:5" ht="21" customHeight="1">
      <c r="A2" s="99"/>
      <c r="B2" s="99"/>
      <c r="C2" s="99"/>
      <c r="D2" s="99"/>
      <c r="E2" s="100"/>
    </row>
    <row r="3" spans="1:5" ht="20.25" customHeight="1">
      <c r="A3" s="101"/>
      <c r="B3" s="101"/>
      <c r="C3" s="101"/>
      <c r="D3" s="88" t="s">
        <v>1</v>
      </c>
      <c r="E3" s="88"/>
    </row>
    <row r="4" spans="1:5" ht="35.25" customHeight="1">
      <c r="A4" s="102" t="s">
        <v>2</v>
      </c>
      <c r="B4" s="90" t="s">
        <v>3</v>
      </c>
      <c r="C4" s="90" t="s">
        <v>4</v>
      </c>
      <c r="D4" s="90" t="s">
        <v>5</v>
      </c>
      <c r="E4" s="102" t="s">
        <v>6</v>
      </c>
    </row>
    <row r="5" spans="1:12" ht="30.75" customHeight="1">
      <c r="A5" s="103" t="s">
        <v>7</v>
      </c>
      <c r="B5" s="104">
        <f>SUM(B6,B13)</f>
        <v>36797</v>
      </c>
      <c r="C5" s="104">
        <f>SUM(C6,C13)</f>
        <v>46000</v>
      </c>
      <c r="D5" s="104">
        <f>SUM(D6,D13)</f>
        <v>50600</v>
      </c>
      <c r="E5" s="105">
        <f>ROUND((+D5/C5*100-100),2)+0.02</f>
        <v>10.02</v>
      </c>
      <c r="F5" s="97">
        <f>+C5*1.16</f>
        <v>53359.99999999999</v>
      </c>
      <c r="I5" s="97">
        <v>20780</v>
      </c>
      <c r="L5" s="96"/>
    </row>
    <row r="6" spans="1:10" s="95" customFormat="1" ht="30.75" customHeight="1">
      <c r="A6" s="106" t="s">
        <v>8</v>
      </c>
      <c r="B6" s="104">
        <f>SUM(B7:B12)</f>
        <v>18580</v>
      </c>
      <c r="C6" s="104">
        <f>SUM(C7:C12)</f>
        <v>22300</v>
      </c>
      <c r="D6" s="104">
        <f>SUM(D7:D12)</f>
        <v>25000</v>
      </c>
      <c r="E6" s="104">
        <f aca="true" t="shared" si="0" ref="E6:E20">ROUND((+D6/C6*100-100),2)</f>
        <v>12.11</v>
      </c>
      <c r="F6" s="97">
        <f aca="true" t="shared" si="1" ref="F6:F20">+C6*1.16</f>
        <v>25868</v>
      </c>
      <c r="G6" s="95">
        <f>SUM(G7:G11)</f>
        <v>11233</v>
      </c>
      <c r="I6" s="95">
        <v>14780</v>
      </c>
      <c r="J6" s="97"/>
    </row>
    <row r="7" spans="1:11" ht="28.5" customHeight="1">
      <c r="A7" s="107" t="s">
        <v>9</v>
      </c>
      <c r="B7" s="108">
        <f>5430+4425</f>
        <v>9855</v>
      </c>
      <c r="C7" s="108">
        <f>7000+4500</f>
        <v>11500</v>
      </c>
      <c r="D7" s="108">
        <v>13000</v>
      </c>
      <c r="E7" s="109">
        <f t="shared" si="0"/>
        <v>13.04</v>
      </c>
      <c r="F7" s="97">
        <f t="shared" si="1"/>
        <v>13339.999999999998</v>
      </c>
      <c r="G7" s="97">
        <v>2400</v>
      </c>
      <c r="H7" s="97">
        <f>G7/9*12</f>
        <v>3200</v>
      </c>
      <c r="I7" s="97">
        <v>3400</v>
      </c>
      <c r="K7" s="116"/>
    </row>
    <row r="8" spans="1:12" ht="28.5" customHeight="1" hidden="1">
      <c r="A8" s="110" t="s">
        <v>10</v>
      </c>
      <c r="B8" s="108"/>
      <c r="C8" s="108"/>
      <c r="D8" s="108"/>
      <c r="E8" s="109" t="e">
        <f t="shared" si="0"/>
        <v>#DIV/0!</v>
      </c>
      <c r="F8" s="97">
        <f t="shared" si="1"/>
        <v>0</v>
      </c>
      <c r="G8" s="97">
        <v>3593</v>
      </c>
      <c r="H8" s="97">
        <f aca="true" t="shared" si="2" ref="H8:H19">G8/9*12</f>
        <v>4790.666666666667</v>
      </c>
      <c r="I8" s="97">
        <v>5050</v>
      </c>
      <c r="K8" s="116"/>
      <c r="L8" s="117"/>
    </row>
    <row r="9" spans="1:9" ht="28.5" customHeight="1">
      <c r="A9" s="110" t="s">
        <v>11</v>
      </c>
      <c r="B9" s="108">
        <v>4191</v>
      </c>
      <c r="C9" s="108">
        <v>5000</v>
      </c>
      <c r="D9" s="108">
        <v>5500</v>
      </c>
      <c r="E9" s="109">
        <f t="shared" si="0"/>
        <v>10</v>
      </c>
      <c r="F9" s="97">
        <f t="shared" si="1"/>
        <v>5800</v>
      </c>
      <c r="G9" s="97">
        <v>2116</v>
      </c>
      <c r="H9" s="97">
        <f t="shared" si="2"/>
        <v>2821.3333333333335</v>
      </c>
      <c r="I9" s="97">
        <v>2530</v>
      </c>
    </row>
    <row r="10" spans="1:9" ht="28.5" customHeight="1">
      <c r="A10" s="111" t="s">
        <v>12</v>
      </c>
      <c r="B10" s="112">
        <v>969</v>
      </c>
      <c r="C10" s="108">
        <v>1200</v>
      </c>
      <c r="D10" s="108">
        <v>1400</v>
      </c>
      <c r="E10" s="109">
        <f t="shared" si="0"/>
        <v>16.67</v>
      </c>
      <c r="F10" s="97">
        <f t="shared" si="1"/>
        <v>1392</v>
      </c>
      <c r="G10" s="97">
        <v>838</v>
      </c>
      <c r="H10" s="97">
        <f t="shared" si="2"/>
        <v>1117.3333333333335</v>
      </c>
      <c r="I10" s="97">
        <v>1200</v>
      </c>
    </row>
    <row r="11" spans="1:9" ht="28.5" customHeight="1">
      <c r="A11" s="107" t="s">
        <v>13</v>
      </c>
      <c r="B11" s="108">
        <v>3565</v>
      </c>
      <c r="C11" s="108">
        <v>4600</v>
      </c>
      <c r="D11" s="108">
        <v>5100</v>
      </c>
      <c r="E11" s="109">
        <f t="shared" si="0"/>
        <v>10.87</v>
      </c>
      <c r="F11" s="97">
        <f t="shared" si="1"/>
        <v>5336</v>
      </c>
      <c r="G11" s="97">
        <v>2286</v>
      </c>
      <c r="H11" s="97">
        <f t="shared" si="2"/>
        <v>3048</v>
      </c>
      <c r="I11" s="97">
        <v>2600</v>
      </c>
    </row>
    <row r="12" spans="1:6" ht="28.5" customHeight="1" hidden="1">
      <c r="A12" s="107" t="s">
        <v>14</v>
      </c>
      <c r="B12" s="108"/>
      <c r="C12" s="108"/>
      <c r="D12" s="108"/>
      <c r="E12" s="109" t="e">
        <f t="shared" si="0"/>
        <v>#DIV/0!</v>
      </c>
      <c r="F12" s="113">
        <f t="shared" si="1"/>
        <v>0</v>
      </c>
    </row>
    <row r="13" spans="1:10" s="95" customFormat="1" ht="28.5" customHeight="1">
      <c r="A13" s="114" t="s">
        <v>15</v>
      </c>
      <c r="B13" s="104">
        <f>SUM(B14:B20)</f>
        <v>18217</v>
      </c>
      <c r="C13" s="104">
        <f>SUM(C14:C20)</f>
        <v>23700</v>
      </c>
      <c r="D13" s="104">
        <f>SUM(D14:D20)</f>
        <v>25600</v>
      </c>
      <c r="E13" s="109">
        <f t="shared" si="0"/>
        <v>8.02</v>
      </c>
      <c r="F13" s="97">
        <f t="shared" si="1"/>
        <v>27491.999999999996</v>
      </c>
      <c r="G13" s="95">
        <f>SUM(G14:G19)</f>
        <v>3858</v>
      </c>
      <c r="H13" s="97">
        <f t="shared" si="2"/>
        <v>5144</v>
      </c>
      <c r="I13" s="97">
        <v>6000</v>
      </c>
      <c r="J13" s="97"/>
    </row>
    <row r="14" spans="1:9" ht="28.5" customHeight="1">
      <c r="A14" s="111" t="s">
        <v>16</v>
      </c>
      <c r="B14" s="108">
        <v>117</v>
      </c>
      <c r="C14" s="108">
        <v>300</v>
      </c>
      <c r="D14" s="108">
        <v>500</v>
      </c>
      <c r="E14" s="109">
        <f t="shared" si="0"/>
        <v>66.67</v>
      </c>
      <c r="F14" s="97">
        <f t="shared" si="1"/>
        <v>348</v>
      </c>
      <c r="G14" s="97">
        <v>121</v>
      </c>
      <c r="H14" s="97">
        <f t="shared" si="2"/>
        <v>161.33333333333334</v>
      </c>
      <c r="I14" s="97">
        <v>330</v>
      </c>
    </row>
    <row r="15" spans="1:9" ht="28.5" customHeight="1">
      <c r="A15" s="107" t="s">
        <v>17</v>
      </c>
      <c r="B15" s="108">
        <v>5723</v>
      </c>
      <c r="C15" s="108">
        <v>5600</v>
      </c>
      <c r="D15" s="108">
        <v>6500</v>
      </c>
      <c r="E15" s="109">
        <f t="shared" si="0"/>
        <v>16.07</v>
      </c>
      <c r="F15" s="113">
        <f t="shared" si="1"/>
        <v>6496</v>
      </c>
      <c r="G15" s="97">
        <v>2288</v>
      </c>
      <c r="H15" s="97">
        <f t="shared" si="2"/>
        <v>3050.666666666667</v>
      </c>
      <c r="I15" s="97">
        <v>3450</v>
      </c>
    </row>
    <row r="16" spans="1:9" ht="28.5" customHeight="1">
      <c r="A16" s="107" t="s">
        <v>18</v>
      </c>
      <c r="B16" s="108">
        <v>477</v>
      </c>
      <c r="C16" s="108">
        <v>400</v>
      </c>
      <c r="D16" s="108">
        <v>1000</v>
      </c>
      <c r="E16" s="109">
        <f t="shared" si="0"/>
        <v>150</v>
      </c>
      <c r="F16" s="97">
        <f t="shared" si="1"/>
        <v>463.99999999999994</v>
      </c>
      <c r="G16" s="97">
        <v>1064</v>
      </c>
      <c r="H16" s="97">
        <f t="shared" si="2"/>
        <v>1418.6666666666667</v>
      </c>
      <c r="I16" s="97">
        <v>1700</v>
      </c>
    </row>
    <row r="17" spans="1:9" ht="28.5" customHeight="1">
      <c r="A17" s="107" t="s">
        <v>19</v>
      </c>
      <c r="B17" s="108">
        <v>284</v>
      </c>
      <c r="C17" s="108">
        <v>300</v>
      </c>
      <c r="D17" s="108">
        <v>500</v>
      </c>
      <c r="E17" s="109">
        <f t="shared" si="0"/>
        <v>66.67</v>
      </c>
      <c r="F17" s="97">
        <f t="shared" si="1"/>
        <v>348</v>
      </c>
      <c r="G17" s="97">
        <v>-58</v>
      </c>
      <c r="H17" s="97">
        <f t="shared" si="2"/>
        <v>-77.33333333333334</v>
      </c>
      <c r="I17" s="97">
        <v>-80</v>
      </c>
    </row>
    <row r="18" spans="1:6" ht="28.5" customHeight="1">
      <c r="A18" s="107" t="s">
        <v>20</v>
      </c>
      <c r="B18" s="108">
        <v>3079</v>
      </c>
      <c r="C18" s="108">
        <v>5500</v>
      </c>
      <c r="D18" s="108">
        <v>6500</v>
      </c>
      <c r="E18" s="109">
        <f t="shared" si="0"/>
        <v>18.18</v>
      </c>
      <c r="F18" s="97">
        <f t="shared" si="1"/>
        <v>6380</v>
      </c>
    </row>
    <row r="19" spans="1:9" ht="28.5" customHeight="1">
      <c r="A19" s="107" t="s">
        <v>21</v>
      </c>
      <c r="B19" s="108">
        <v>7951</v>
      </c>
      <c r="C19" s="108">
        <f>8000+3000</f>
        <v>11000</v>
      </c>
      <c r="D19" s="108">
        <v>10000</v>
      </c>
      <c r="E19" s="109">
        <f t="shared" si="0"/>
        <v>-9.09</v>
      </c>
      <c r="F19" s="97">
        <f t="shared" si="1"/>
        <v>12760</v>
      </c>
      <c r="G19" s="97">
        <v>443</v>
      </c>
      <c r="H19" s="97">
        <f t="shared" si="2"/>
        <v>590.6666666666666</v>
      </c>
      <c r="I19" s="97">
        <v>600</v>
      </c>
    </row>
    <row r="20" spans="1:6" ht="28.5" customHeight="1">
      <c r="A20" s="107" t="s">
        <v>22</v>
      </c>
      <c r="B20" s="108">
        <v>586</v>
      </c>
      <c r="C20" s="108">
        <v>600</v>
      </c>
      <c r="D20" s="108">
        <v>600</v>
      </c>
      <c r="E20" s="109">
        <f t="shared" si="0"/>
        <v>0</v>
      </c>
      <c r="F20" s="97">
        <f t="shared" si="1"/>
        <v>696</v>
      </c>
    </row>
    <row r="23" ht="15.75">
      <c r="D23" s="115"/>
    </row>
  </sheetData>
  <sheetProtection/>
  <mergeCells count="2">
    <mergeCell ref="A1:E1"/>
    <mergeCell ref="D3:E3"/>
  </mergeCells>
  <printOptions horizontalCentered="1" verticalCentered="1"/>
  <pageMargins left="0.9842519685039371" right="0.5511811023622047" top="0.7086614173228347" bottom="0.7874015748031497" header="0.35433070866141736" footer="0.5905511811023623"/>
  <pageSetup errors="blank" firstPageNumber="22" useFirstPageNumber="1" horizontalDpi="600" verticalDpi="600" orientation="portrait" paperSize="9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showZeros="0" tabSelected="1" workbookViewId="0" topLeftCell="A6">
      <selection activeCell="J24" sqref="J24"/>
    </sheetView>
  </sheetViews>
  <sheetFormatPr defaultColWidth="9.00390625" defaultRowHeight="14.25"/>
  <cols>
    <col min="1" max="1" width="33.25390625" style="0" customWidth="1"/>
    <col min="2" max="3" width="11.375" style="0" customWidth="1"/>
    <col min="4" max="4" width="11.375" style="87" customWidth="1"/>
  </cols>
  <sheetData>
    <row r="1" spans="1:4" ht="30" customHeight="1">
      <c r="A1" s="63" t="s">
        <v>23</v>
      </c>
      <c r="B1" s="63"/>
      <c r="C1" s="63"/>
      <c r="D1" s="63"/>
    </row>
    <row r="2" ht="11.25" customHeight="1"/>
    <row r="3" spans="3:4" ht="21" customHeight="1">
      <c r="C3" s="88" t="s">
        <v>1</v>
      </c>
      <c r="D3" s="88"/>
    </row>
    <row r="4" spans="1:4" ht="38.25" customHeight="1">
      <c r="A4" s="89" t="s">
        <v>24</v>
      </c>
      <c r="B4" s="90" t="s">
        <v>25</v>
      </c>
      <c r="C4" s="90" t="s">
        <v>26</v>
      </c>
      <c r="D4" s="91" t="s">
        <v>6</v>
      </c>
    </row>
    <row r="5" spans="1:4" s="86" customFormat="1" ht="21.75" customHeight="1">
      <c r="A5" s="29" t="s">
        <v>27</v>
      </c>
      <c r="B5" s="71">
        <f>SUM(B6:B25)</f>
        <v>102180</v>
      </c>
      <c r="C5" s="71">
        <f>SUM(C6:C24)</f>
        <v>114358</v>
      </c>
      <c r="D5" s="39">
        <f aca="true" t="shared" si="0" ref="D5:D19">C5/B5*100-100</f>
        <v>11.918183597572906</v>
      </c>
    </row>
    <row r="6" spans="1:4" ht="21.75" customHeight="1">
      <c r="A6" s="37" t="s">
        <v>28</v>
      </c>
      <c r="B6" s="92">
        <f>15586-279</f>
        <v>15307</v>
      </c>
      <c r="C6" s="92">
        <f>+'本级支出明细'!B4</f>
        <v>19244</v>
      </c>
      <c r="D6" s="93">
        <f t="shared" si="0"/>
        <v>25.720258705167566</v>
      </c>
    </row>
    <row r="7" spans="1:4" ht="21.75" customHeight="1">
      <c r="A7" s="37" t="s">
        <v>29</v>
      </c>
      <c r="B7" s="92">
        <v>50</v>
      </c>
      <c r="C7" s="92">
        <f>+'本级支出明细'!B26</f>
        <v>60</v>
      </c>
      <c r="D7" s="93">
        <f t="shared" si="0"/>
        <v>20</v>
      </c>
    </row>
    <row r="8" spans="1:4" ht="21.75" customHeight="1">
      <c r="A8" s="37" t="s">
        <v>30</v>
      </c>
      <c r="B8" s="92">
        <f>5789-1292</f>
        <v>4497</v>
      </c>
      <c r="C8" s="92">
        <f>+'本级支出明细'!B28</f>
        <v>5431</v>
      </c>
      <c r="D8" s="93">
        <f t="shared" si="0"/>
        <v>20.769401823437846</v>
      </c>
    </row>
    <row r="9" spans="1:4" ht="21.75" customHeight="1">
      <c r="A9" s="37" t="s">
        <v>31</v>
      </c>
      <c r="B9" s="92">
        <v>10565</v>
      </c>
      <c r="C9" s="92">
        <f>+'本级支出明细'!B45</f>
        <v>11409</v>
      </c>
      <c r="D9" s="93">
        <f t="shared" si="0"/>
        <v>7.988641741599608</v>
      </c>
    </row>
    <row r="10" spans="1:4" ht="21.75" customHeight="1">
      <c r="A10" s="37" t="s">
        <v>32</v>
      </c>
      <c r="B10" s="92">
        <v>4651</v>
      </c>
      <c r="C10" s="92">
        <f>+'本级支出明细'!D35</f>
        <v>4897</v>
      </c>
      <c r="D10" s="93">
        <f t="shared" si="0"/>
        <v>5.28918512147925</v>
      </c>
    </row>
    <row r="11" spans="1:4" ht="21.75" customHeight="1">
      <c r="A11" s="37" t="s">
        <v>33</v>
      </c>
      <c r="B11" s="92">
        <v>5953</v>
      </c>
      <c r="C11" s="92">
        <f>+'本级支出明细'!D44</f>
        <v>6026</v>
      </c>
      <c r="D11" s="93">
        <f t="shared" si="0"/>
        <v>1.2262724676633638</v>
      </c>
    </row>
    <row r="12" spans="1:4" ht="21.75" customHeight="1">
      <c r="A12" s="37" t="s">
        <v>34</v>
      </c>
      <c r="B12" s="92">
        <f>49947-25655</f>
        <v>24292</v>
      </c>
      <c r="C12" s="92">
        <f>+'本级支出明细'!B60</f>
        <v>25485</v>
      </c>
      <c r="D12" s="93">
        <f t="shared" si="0"/>
        <v>4.911081837642016</v>
      </c>
    </row>
    <row r="13" spans="1:4" ht="21.75" customHeight="1">
      <c r="A13" s="37" t="s">
        <v>35</v>
      </c>
      <c r="B13" s="92">
        <f>14332-8925</f>
        <v>5407</v>
      </c>
      <c r="C13" s="92">
        <f>+'本级支出明细'!D69</f>
        <v>6658</v>
      </c>
      <c r="D13" s="93">
        <f t="shared" si="0"/>
        <v>23.136674680969122</v>
      </c>
    </row>
    <row r="14" spans="1:4" ht="21.75" customHeight="1">
      <c r="A14" s="37" t="s">
        <v>36</v>
      </c>
      <c r="B14" s="92">
        <f>1996-288</f>
        <v>1708</v>
      </c>
      <c r="C14" s="92">
        <f>+'本级支出明细'!B93</f>
        <v>1822</v>
      </c>
      <c r="D14" s="93">
        <f t="shared" si="0"/>
        <v>6.6744730679156845</v>
      </c>
    </row>
    <row r="15" spans="1:4" ht="21.75" customHeight="1">
      <c r="A15" s="37" t="s">
        <v>37</v>
      </c>
      <c r="B15" s="92">
        <v>7581</v>
      </c>
      <c r="C15" s="92">
        <f>+'本级支出明细'!D77</f>
        <v>7970</v>
      </c>
      <c r="D15" s="93">
        <f t="shared" si="0"/>
        <v>5.1312491755705025</v>
      </c>
    </row>
    <row r="16" spans="1:4" ht="21.75" customHeight="1">
      <c r="A16" s="37" t="s">
        <v>38</v>
      </c>
      <c r="B16" s="92">
        <f>11205-50-1777</f>
        <v>9378</v>
      </c>
      <c r="C16" s="92">
        <f>+'本级支出明细'!D85</f>
        <v>11284</v>
      </c>
      <c r="D16" s="93">
        <f t="shared" si="0"/>
        <v>20.324162934527607</v>
      </c>
    </row>
    <row r="17" spans="1:4" ht="21.75" customHeight="1">
      <c r="A17" s="37" t="s">
        <v>39</v>
      </c>
      <c r="B17" s="92">
        <v>671</v>
      </c>
      <c r="C17" s="92">
        <f>+'本级支出明细'!B103</f>
        <v>701</v>
      </c>
      <c r="D17" s="93">
        <f t="shared" si="0"/>
        <v>4.470938897168409</v>
      </c>
    </row>
    <row r="18" spans="1:4" ht="21.75" customHeight="1">
      <c r="A18" s="37" t="s">
        <v>40</v>
      </c>
      <c r="B18" s="92">
        <f>26622-22801</f>
        <v>3821</v>
      </c>
      <c r="C18" s="92">
        <f>+'本级支出明细'!B108</f>
        <v>4936</v>
      </c>
      <c r="D18" s="93">
        <f t="shared" si="0"/>
        <v>29.180842711332133</v>
      </c>
    </row>
    <row r="19" spans="1:4" ht="21.75" customHeight="1">
      <c r="A19" s="37" t="s">
        <v>41</v>
      </c>
      <c r="B19" s="92">
        <f>5087-1030</f>
        <v>4057</v>
      </c>
      <c r="C19" s="92">
        <f>+'本级支出明细'!B114</f>
        <v>4777</v>
      </c>
      <c r="D19" s="93">
        <f t="shared" si="0"/>
        <v>17.747103771259546</v>
      </c>
    </row>
    <row r="20" spans="1:4" ht="21.75" customHeight="1">
      <c r="A20" s="37" t="s">
        <v>42</v>
      </c>
      <c r="B20" s="92">
        <v>1000</v>
      </c>
      <c r="C20" s="92">
        <f>+'本级支出明细'!D97</f>
        <v>0</v>
      </c>
      <c r="D20" s="93"/>
    </row>
    <row r="21" spans="1:4" ht="21.75" customHeight="1">
      <c r="A21" s="37" t="s">
        <v>43</v>
      </c>
      <c r="B21" s="92">
        <v>816</v>
      </c>
      <c r="C21" s="92">
        <f>+'本级支出明细'!D99</f>
        <v>932</v>
      </c>
      <c r="D21" s="93">
        <f>C21/B21*100-100</f>
        <v>14.215686274509792</v>
      </c>
    </row>
    <row r="22" spans="1:4" ht="21.75" customHeight="1">
      <c r="A22" s="37" t="s">
        <v>44</v>
      </c>
      <c r="B22" s="92">
        <f>2755-1741</f>
        <v>1014</v>
      </c>
      <c r="C22" s="92">
        <f>+'本级支出明细'!D109</f>
        <v>1328</v>
      </c>
      <c r="D22" s="93">
        <f>C22/B22*100-100</f>
        <v>30.966469428007883</v>
      </c>
    </row>
    <row r="23" spans="1:4" ht="21.75" customHeight="1">
      <c r="A23" s="37" t="s">
        <v>45</v>
      </c>
      <c r="B23" s="92">
        <v>212</v>
      </c>
      <c r="C23" s="92">
        <f>+'本级支出明细'!D114</f>
        <v>246</v>
      </c>
      <c r="D23" s="93">
        <f>C23/B23*100-100</f>
        <v>16.037735849056617</v>
      </c>
    </row>
    <row r="24" spans="1:4" ht="21.75" customHeight="1">
      <c r="A24" s="37" t="s">
        <v>46</v>
      </c>
      <c r="B24" s="92">
        <v>1200</v>
      </c>
      <c r="C24" s="92">
        <f>+'本级支出明细'!D118</f>
        <v>1152</v>
      </c>
      <c r="D24" s="93">
        <f>C24/B24*100-100</f>
        <v>-4</v>
      </c>
    </row>
    <row r="25" spans="1:4" ht="21.75" customHeight="1">
      <c r="A25" s="37" t="s">
        <v>47</v>
      </c>
      <c r="B25" s="92"/>
      <c r="C25" s="92"/>
      <c r="D25" s="93" t="e">
        <f>C25/B25*100-100</f>
        <v>#DIV/0!</v>
      </c>
    </row>
    <row r="26" spans="1:4" ht="48" customHeight="1">
      <c r="A26" s="94" t="s">
        <v>48</v>
      </c>
      <c r="B26" s="94"/>
      <c r="C26" s="94"/>
      <c r="D26" s="94"/>
    </row>
    <row r="27" ht="14.25">
      <c r="C27" s="72"/>
    </row>
    <row r="28" ht="14.25">
      <c r="C28" s="72"/>
    </row>
    <row r="31" ht="14.25">
      <c r="D31" s="87">
        <f>SUM(D29:D30)</f>
        <v>0</v>
      </c>
    </row>
  </sheetData>
  <sheetProtection/>
  <mergeCells count="3">
    <mergeCell ref="A1:D1"/>
    <mergeCell ref="C3:D3"/>
    <mergeCell ref="A26:D26"/>
  </mergeCells>
  <printOptions horizontalCentered="1" verticalCentered="1"/>
  <pageMargins left="0.9842519685039371" right="0.5511811023622047" top="0.7086614173228347" bottom="0.7874015748031497" header="0.35433070866141736" footer="0.5905511811023623"/>
  <pageSetup errors="blank" firstPageNumber="23" useFirstPageNumber="1" horizontalDpi="600" verticalDpi="600" orientation="portrait" paperSize="9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0"/>
  <sheetViews>
    <sheetView showZeros="0" view="pageBreakPreview" zoomScaleSheetLayoutView="100" workbookViewId="0" topLeftCell="A112">
      <selection activeCell="E21" sqref="E21"/>
    </sheetView>
  </sheetViews>
  <sheetFormatPr defaultColWidth="9.00390625" defaultRowHeight="14.25"/>
  <cols>
    <col min="1" max="1" width="46.50390625" style="75" customWidth="1"/>
    <col min="2" max="2" width="12.50390625" style="76" customWidth="1"/>
    <col min="3" max="3" width="39.625" style="76" customWidth="1"/>
    <col min="4" max="4" width="12.00390625" style="76" customWidth="1"/>
    <col min="5" max="16384" width="9.00390625" style="76" customWidth="1"/>
  </cols>
  <sheetData>
    <row r="1" spans="1:4" s="73" customFormat="1" ht="18.75" customHeight="1">
      <c r="A1" s="77" t="s">
        <v>49</v>
      </c>
      <c r="B1" s="77"/>
      <c r="C1" s="77"/>
      <c r="D1" s="77"/>
    </row>
    <row r="2" ht="12.75" customHeight="1">
      <c r="D2" s="76" t="s">
        <v>50</v>
      </c>
    </row>
    <row r="3" spans="1:4" s="74" customFormat="1" ht="21" customHeight="1">
      <c r="A3" s="78" t="s">
        <v>24</v>
      </c>
      <c r="B3" s="78" t="s">
        <v>51</v>
      </c>
      <c r="C3" s="78" t="s">
        <v>24</v>
      </c>
      <c r="D3" s="78" t="s">
        <v>51</v>
      </c>
    </row>
    <row r="4" spans="1:4" s="74" customFormat="1" ht="18.75" customHeight="1">
      <c r="A4" s="79" t="s">
        <v>52</v>
      </c>
      <c r="B4" s="79">
        <f>+B5+B8+B11+B16+B20+B23+D4+D5+D8+D9+D12+D13+D16+D17+D18+D19+D20+D21+D22+D23+D24+D25</f>
        <v>19244</v>
      </c>
      <c r="C4" s="80" t="s">
        <v>53</v>
      </c>
      <c r="D4" s="81">
        <v>488</v>
      </c>
    </row>
    <row r="5" spans="1:4" ht="18.75" customHeight="1">
      <c r="A5" s="80" t="s">
        <v>54</v>
      </c>
      <c r="B5" s="81">
        <f>SUM(B6:B7)</f>
        <v>679</v>
      </c>
      <c r="C5" s="80" t="s">
        <v>55</v>
      </c>
      <c r="D5" s="81">
        <f>SUM(D6:D7)</f>
        <v>238</v>
      </c>
    </row>
    <row r="6" spans="1:4" ht="18.75" customHeight="1">
      <c r="A6" s="41" t="s">
        <v>56</v>
      </c>
      <c r="B6" s="81">
        <v>669</v>
      </c>
      <c r="C6" s="41" t="s">
        <v>56</v>
      </c>
      <c r="D6" s="81">
        <f>238</f>
        <v>238</v>
      </c>
    </row>
    <row r="7" spans="1:4" ht="18.75" customHeight="1">
      <c r="A7" s="41" t="s">
        <v>57</v>
      </c>
      <c r="B7" s="81">
        <v>10</v>
      </c>
      <c r="C7" s="41" t="s">
        <v>58</v>
      </c>
      <c r="D7" s="81"/>
    </row>
    <row r="8" spans="1:4" ht="18.75" customHeight="1">
      <c r="A8" s="80" t="s">
        <v>59</v>
      </c>
      <c r="B8" s="81">
        <f>SUM(B9:B10)</f>
        <v>741</v>
      </c>
      <c r="C8" s="80" t="s">
        <v>60</v>
      </c>
      <c r="D8" s="81">
        <v>487</v>
      </c>
    </row>
    <row r="9" spans="1:4" ht="18.75" customHeight="1">
      <c r="A9" s="41" t="s">
        <v>56</v>
      </c>
      <c r="B9" s="81">
        <v>733</v>
      </c>
      <c r="C9" s="80" t="s">
        <v>61</v>
      </c>
      <c r="D9" s="81">
        <f>SUM(D10:D11)</f>
        <v>1875</v>
      </c>
    </row>
    <row r="10" spans="1:4" ht="18.75" customHeight="1">
      <c r="A10" s="41" t="s">
        <v>62</v>
      </c>
      <c r="B10" s="81">
        <v>8</v>
      </c>
      <c r="C10" s="41" t="s">
        <v>56</v>
      </c>
      <c r="D10" s="81">
        <v>228</v>
      </c>
    </row>
    <row r="11" spans="1:4" ht="18.75" customHeight="1">
      <c r="A11" s="80" t="s">
        <v>63</v>
      </c>
      <c r="B11" s="81">
        <f>SUM(B12:B15)</f>
        <v>3241</v>
      </c>
      <c r="C11" s="41" t="s">
        <v>64</v>
      </c>
      <c r="D11" s="81">
        <f>147+1500</f>
        <v>1647</v>
      </c>
    </row>
    <row r="12" spans="1:4" ht="18.75" customHeight="1">
      <c r="A12" s="82" t="s">
        <v>65</v>
      </c>
      <c r="B12" s="81">
        <f>2167+52+648</f>
        <v>2867</v>
      </c>
      <c r="C12" s="80" t="s">
        <v>66</v>
      </c>
      <c r="D12" s="81">
        <v>552</v>
      </c>
    </row>
    <row r="13" spans="1:4" ht="18.75" customHeight="1">
      <c r="A13" s="41" t="s">
        <v>67</v>
      </c>
      <c r="B13" s="81">
        <v>96</v>
      </c>
      <c r="C13" s="80" t="s">
        <v>68</v>
      </c>
      <c r="D13" s="81">
        <f>SUM(D14:D15)</f>
        <v>1077</v>
      </c>
    </row>
    <row r="14" spans="1:4" ht="18.75" customHeight="1">
      <c r="A14" s="41" t="s">
        <v>69</v>
      </c>
      <c r="B14" s="81">
        <v>118</v>
      </c>
      <c r="C14" s="41" t="s">
        <v>56</v>
      </c>
      <c r="D14" s="81">
        <v>551</v>
      </c>
    </row>
    <row r="15" spans="1:4" ht="18.75" customHeight="1">
      <c r="A15" s="82" t="s">
        <v>70</v>
      </c>
      <c r="B15" s="81">
        <v>160</v>
      </c>
      <c r="C15" s="41" t="s">
        <v>71</v>
      </c>
      <c r="D15" s="81">
        <v>526</v>
      </c>
    </row>
    <row r="16" spans="1:4" ht="18.75" customHeight="1">
      <c r="A16" s="80" t="s">
        <v>72</v>
      </c>
      <c r="B16" s="81">
        <f>SUM(B17:B19)</f>
        <v>1902</v>
      </c>
      <c r="C16" s="80" t="s">
        <v>73</v>
      </c>
      <c r="D16" s="81">
        <v>102</v>
      </c>
    </row>
    <row r="17" spans="1:4" ht="18.75" customHeight="1">
      <c r="A17" s="41" t="s">
        <v>56</v>
      </c>
      <c r="B17" s="81">
        <v>511</v>
      </c>
      <c r="C17" s="80" t="s">
        <v>74</v>
      </c>
      <c r="D17" s="81">
        <v>192</v>
      </c>
    </row>
    <row r="18" spans="1:4" ht="18.75" customHeight="1">
      <c r="A18" s="41" t="s">
        <v>75</v>
      </c>
      <c r="B18" s="81">
        <v>212</v>
      </c>
      <c r="C18" s="80" t="s">
        <v>76</v>
      </c>
      <c r="D18" s="81">
        <v>49</v>
      </c>
    </row>
    <row r="19" spans="1:4" ht="18.75" customHeight="1">
      <c r="A19" s="41" t="s">
        <v>77</v>
      </c>
      <c r="B19" s="81">
        <f>179+1000</f>
        <v>1179</v>
      </c>
      <c r="C19" s="80" t="s">
        <v>78</v>
      </c>
      <c r="D19" s="81">
        <v>239</v>
      </c>
    </row>
    <row r="20" spans="1:4" ht="18.75" customHeight="1">
      <c r="A20" s="80" t="s">
        <v>79</v>
      </c>
      <c r="B20" s="81">
        <f>SUM(B21:B22)</f>
        <v>284</v>
      </c>
      <c r="C20" s="80" t="s">
        <v>80</v>
      </c>
      <c r="D20" s="81">
        <v>1322</v>
      </c>
    </row>
    <row r="21" spans="1:4" ht="18.75" customHeight="1">
      <c r="A21" s="41" t="s">
        <v>56</v>
      </c>
      <c r="B21" s="81">
        <v>281</v>
      </c>
      <c r="C21" s="80" t="s">
        <v>81</v>
      </c>
      <c r="D21" s="81">
        <v>403</v>
      </c>
    </row>
    <row r="22" spans="1:4" ht="18.75" customHeight="1">
      <c r="A22" s="41" t="s">
        <v>82</v>
      </c>
      <c r="B22" s="81">
        <v>3</v>
      </c>
      <c r="C22" s="80" t="s">
        <v>83</v>
      </c>
      <c r="D22" s="81">
        <v>439</v>
      </c>
    </row>
    <row r="23" spans="1:4" ht="18.75" customHeight="1">
      <c r="A23" s="80" t="s">
        <v>84</v>
      </c>
      <c r="B23" s="81">
        <f>SUM(B24:B25)</f>
        <v>1210</v>
      </c>
      <c r="C23" s="80" t="s">
        <v>85</v>
      </c>
      <c r="D23" s="81">
        <v>204</v>
      </c>
    </row>
    <row r="24" spans="1:4" ht="18.75" customHeight="1">
      <c r="A24" s="41" t="s">
        <v>56</v>
      </c>
      <c r="B24" s="81">
        <v>1210</v>
      </c>
      <c r="C24" s="80" t="s">
        <v>86</v>
      </c>
      <c r="D24" s="81">
        <v>255</v>
      </c>
    </row>
    <row r="25" spans="1:4" ht="18.75" customHeight="1">
      <c r="A25" s="41" t="s">
        <v>87</v>
      </c>
      <c r="B25" s="81"/>
      <c r="C25" s="80" t="s">
        <v>88</v>
      </c>
      <c r="D25" s="81">
        <f>265+3000</f>
        <v>3265</v>
      </c>
    </row>
    <row r="26" spans="1:4" ht="18.75" customHeight="1">
      <c r="A26" s="79" t="s">
        <v>89</v>
      </c>
      <c r="B26" s="81">
        <f>+B27</f>
        <v>60</v>
      </c>
      <c r="C26" s="80" t="s">
        <v>90</v>
      </c>
      <c r="D26" s="81">
        <f>SUM(D27:D29)</f>
        <v>6597</v>
      </c>
    </row>
    <row r="27" spans="1:4" ht="18.75" customHeight="1">
      <c r="A27" s="80" t="s">
        <v>91</v>
      </c>
      <c r="B27" s="81">
        <v>60</v>
      </c>
      <c r="C27" s="41" t="s">
        <v>92</v>
      </c>
      <c r="D27" s="81">
        <v>378</v>
      </c>
    </row>
    <row r="28" spans="1:4" ht="18.75" customHeight="1">
      <c r="A28" s="79" t="s">
        <v>93</v>
      </c>
      <c r="B28" s="79">
        <f>SUM(B29,B31,B35,B38,B41)</f>
        <v>5431</v>
      </c>
      <c r="C28" s="41" t="s">
        <v>94</v>
      </c>
      <c r="D28" s="81">
        <v>4547</v>
      </c>
    </row>
    <row r="29" spans="1:4" ht="18.75" customHeight="1">
      <c r="A29" s="80" t="s">
        <v>95</v>
      </c>
      <c r="B29" s="79">
        <f>B30</f>
        <v>110</v>
      </c>
      <c r="C29" s="41" t="s">
        <v>96</v>
      </c>
      <c r="D29" s="81">
        <v>1672</v>
      </c>
    </row>
    <row r="30" spans="1:4" ht="18.75" customHeight="1">
      <c r="A30" s="41" t="s">
        <v>97</v>
      </c>
      <c r="B30" s="81">
        <v>110</v>
      </c>
      <c r="C30" s="80" t="s">
        <v>98</v>
      </c>
      <c r="D30" s="83"/>
    </row>
    <row r="31" spans="1:4" ht="18.75" customHeight="1">
      <c r="A31" s="80" t="s">
        <v>99</v>
      </c>
      <c r="B31" s="81">
        <f>SUM(B32:B34)</f>
        <v>3223</v>
      </c>
      <c r="C31" s="80" t="s">
        <v>100</v>
      </c>
      <c r="D31" s="81">
        <v>127</v>
      </c>
    </row>
    <row r="32" spans="1:4" ht="18.75" customHeight="1">
      <c r="A32" s="41" t="s">
        <v>56</v>
      </c>
      <c r="B32" s="81">
        <f>2970+253</f>
        <v>3223</v>
      </c>
      <c r="C32" s="80" t="s">
        <v>101</v>
      </c>
      <c r="D32" s="81">
        <v>486</v>
      </c>
    </row>
    <row r="33" spans="1:4" ht="18.75" customHeight="1">
      <c r="A33" s="41" t="s">
        <v>102</v>
      </c>
      <c r="B33" s="81"/>
      <c r="C33" s="80" t="s">
        <v>103</v>
      </c>
      <c r="D33" s="81">
        <v>668</v>
      </c>
    </row>
    <row r="34" spans="1:4" ht="18.75" customHeight="1">
      <c r="A34" s="41" t="s">
        <v>104</v>
      </c>
      <c r="B34" s="81"/>
      <c r="C34" s="80" t="s">
        <v>105</v>
      </c>
      <c r="D34" s="81">
        <f>300+2000+1000</f>
        <v>3300</v>
      </c>
    </row>
    <row r="35" spans="1:4" ht="18.75" customHeight="1">
      <c r="A35" s="80" t="s">
        <v>106</v>
      </c>
      <c r="B35" s="81">
        <f>SUM(B36:B37)</f>
        <v>664</v>
      </c>
      <c r="C35" s="79" t="s">
        <v>107</v>
      </c>
      <c r="D35" s="79">
        <f>D36+D39+D40+D43</f>
        <v>4897</v>
      </c>
    </row>
    <row r="36" spans="1:4" ht="18.75" customHeight="1">
      <c r="A36" s="41" t="s">
        <v>56</v>
      </c>
      <c r="B36" s="81">
        <v>664</v>
      </c>
      <c r="C36" s="80" t="s">
        <v>108</v>
      </c>
      <c r="D36" s="81">
        <f>SUM(D37:D38)</f>
        <v>263</v>
      </c>
    </row>
    <row r="37" spans="1:4" ht="18.75" customHeight="1">
      <c r="A37" s="41" t="s">
        <v>109</v>
      </c>
      <c r="B37" s="81"/>
      <c r="C37" s="41" t="s">
        <v>56</v>
      </c>
      <c r="D37" s="81">
        <v>163</v>
      </c>
    </row>
    <row r="38" spans="1:4" ht="18.75" customHeight="1">
      <c r="A38" s="80" t="s">
        <v>110</v>
      </c>
      <c r="B38" s="81">
        <f>SUM(B39:B40)</f>
        <v>1090</v>
      </c>
      <c r="C38" s="41" t="s">
        <v>111</v>
      </c>
      <c r="D38" s="81">
        <v>100</v>
      </c>
    </row>
    <row r="39" spans="1:4" ht="18.75" customHeight="1">
      <c r="A39" s="41" t="s">
        <v>56</v>
      </c>
      <c r="B39" s="81">
        <v>1090</v>
      </c>
      <c r="C39" s="80" t="s">
        <v>112</v>
      </c>
      <c r="D39" s="81">
        <v>1315</v>
      </c>
    </row>
    <row r="40" spans="1:4" ht="18.75" customHeight="1">
      <c r="A40" s="41" t="s">
        <v>113</v>
      </c>
      <c r="B40" s="81"/>
      <c r="C40" s="80" t="s">
        <v>114</v>
      </c>
      <c r="D40" s="81">
        <v>119</v>
      </c>
    </row>
    <row r="41" spans="1:4" ht="18.75" customHeight="1">
      <c r="A41" s="80" t="s">
        <v>115</v>
      </c>
      <c r="B41" s="81">
        <f>SUM(B42:B44)</f>
        <v>344</v>
      </c>
      <c r="C41" s="41" t="s">
        <v>116</v>
      </c>
      <c r="D41" s="81">
        <v>69</v>
      </c>
    </row>
    <row r="42" spans="1:4" ht="18.75" customHeight="1">
      <c r="A42" s="41" t="s">
        <v>56</v>
      </c>
      <c r="B42" s="81">
        <v>344</v>
      </c>
      <c r="C42" s="41" t="s">
        <v>117</v>
      </c>
      <c r="D42" s="81">
        <v>50</v>
      </c>
    </row>
    <row r="43" spans="1:4" ht="18.75" customHeight="1">
      <c r="A43" s="41" t="s">
        <v>118</v>
      </c>
      <c r="B43" s="81"/>
      <c r="C43" s="80" t="s">
        <v>119</v>
      </c>
      <c r="D43" s="81">
        <f>2200+1000</f>
        <v>3200</v>
      </c>
    </row>
    <row r="44" spans="1:4" ht="18.75" customHeight="1">
      <c r="A44" s="41" t="s">
        <v>120</v>
      </c>
      <c r="B44" s="81"/>
      <c r="C44" s="79" t="s">
        <v>121</v>
      </c>
      <c r="D44" s="79">
        <f>+D45+B50+B51+B55+B59</f>
        <v>6026</v>
      </c>
    </row>
    <row r="45" spans="1:4" ht="18.75" customHeight="1">
      <c r="A45" s="79" t="s">
        <v>122</v>
      </c>
      <c r="B45" s="79">
        <f>+B46+D26+D30+D31+D32+D33+D34</f>
        <v>11409</v>
      </c>
      <c r="C45" s="80" t="s">
        <v>123</v>
      </c>
      <c r="D45" s="81">
        <f>SUM(D46:D47,B48:B49)</f>
        <v>959</v>
      </c>
    </row>
    <row r="46" spans="1:4" ht="18.75" customHeight="1">
      <c r="A46" s="80" t="s">
        <v>124</v>
      </c>
      <c r="B46" s="81">
        <f>+B47</f>
        <v>231</v>
      </c>
      <c r="C46" s="41" t="s">
        <v>56</v>
      </c>
      <c r="D46" s="81">
        <v>487</v>
      </c>
    </row>
    <row r="47" spans="1:4" s="74" customFormat="1" ht="18.75" customHeight="1">
      <c r="A47" s="41" t="s">
        <v>56</v>
      </c>
      <c r="B47" s="81">
        <v>231</v>
      </c>
      <c r="C47" s="41" t="s">
        <v>125</v>
      </c>
      <c r="D47" s="81">
        <v>180</v>
      </c>
    </row>
    <row r="48" spans="1:4" ht="18.75" customHeight="1">
      <c r="A48" s="41" t="s">
        <v>126</v>
      </c>
      <c r="B48" s="81">
        <v>226</v>
      </c>
      <c r="C48" s="41" t="s">
        <v>127</v>
      </c>
      <c r="D48" s="81">
        <v>115</v>
      </c>
    </row>
    <row r="49" spans="1:4" ht="18.75" customHeight="1">
      <c r="A49" s="41" t="s">
        <v>128</v>
      </c>
      <c r="B49" s="81">
        <v>66</v>
      </c>
      <c r="C49" s="80" t="s">
        <v>129</v>
      </c>
      <c r="D49" s="81">
        <f>+D50</f>
        <v>0</v>
      </c>
    </row>
    <row r="50" spans="1:4" ht="18.75" customHeight="1">
      <c r="A50" s="80" t="s">
        <v>130</v>
      </c>
      <c r="B50" s="81">
        <v>79</v>
      </c>
      <c r="C50" s="41" t="s">
        <v>131</v>
      </c>
      <c r="D50" s="81"/>
    </row>
    <row r="51" spans="1:4" ht="18.75" customHeight="1">
      <c r="A51" s="80" t="s">
        <v>132</v>
      </c>
      <c r="B51" s="81">
        <f>SUM(B52:B54)</f>
        <v>736</v>
      </c>
      <c r="C51" s="80" t="s">
        <v>133</v>
      </c>
      <c r="D51" s="81">
        <f>SUM(D52:D54)</f>
        <v>15081</v>
      </c>
    </row>
    <row r="52" spans="1:4" ht="18.75" customHeight="1">
      <c r="A52" s="41" t="s">
        <v>56</v>
      </c>
      <c r="B52" s="81">
        <v>134</v>
      </c>
      <c r="C52" s="41" t="s">
        <v>134</v>
      </c>
      <c r="D52" s="81">
        <v>6911</v>
      </c>
    </row>
    <row r="53" spans="1:4" ht="18.75" customHeight="1">
      <c r="A53" s="41" t="s">
        <v>135</v>
      </c>
      <c r="B53" s="81">
        <v>102</v>
      </c>
      <c r="C53" s="41" t="s">
        <v>136</v>
      </c>
      <c r="D53" s="81">
        <v>7940</v>
      </c>
    </row>
    <row r="54" spans="1:4" s="74" customFormat="1" ht="18.75" customHeight="1">
      <c r="A54" s="41" t="s">
        <v>137</v>
      </c>
      <c r="B54" s="81">
        <v>500</v>
      </c>
      <c r="C54" s="41" t="s">
        <v>138</v>
      </c>
      <c r="D54" s="81">
        <v>230</v>
      </c>
    </row>
    <row r="55" spans="1:4" s="74" customFormat="1" ht="18.75" customHeight="1">
      <c r="A55" s="80" t="s">
        <v>139</v>
      </c>
      <c r="B55" s="81">
        <f>SUM(B56:B58)</f>
        <v>752</v>
      </c>
      <c r="C55" s="80" t="s">
        <v>140</v>
      </c>
      <c r="D55" s="81">
        <f>SUM(D56:D57)</f>
        <v>0</v>
      </c>
    </row>
    <row r="56" spans="1:4" s="74" customFormat="1" ht="18.75" customHeight="1">
      <c r="A56" s="41" t="s">
        <v>56</v>
      </c>
      <c r="B56" s="81">
        <v>59</v>
      </c>
      <c r="C56" s="41" t="s">
        <v>141</v>
      </c>
      <c r="D56" s="81"/>
    </row>
    <row r="57" spans="1:4" s="74" customFormat="1" ht="18.75" customHeight="1">
      <c r="A57" s="41" t="s">
        <v>142</v>
      </c>
      <c r="B57" s="81">
        <v>590</v>
      </c>
      <c r="C57" s="41" t="s">
        <v>143</v>
      </c>
      <c r="D57" s="81"/>
    </row>
    <row r="58" spans="1:4" ht="18.75" customHeight="1">
      <c r="A58" s="41" t="s">
        <v>144</v>
      </c>
      <c r="B58" s="81">
        <v>103</v>
      </c>
      <c r="C58" s="80" t="s">
        <v>145</v>
      </c>
      <c r="D58" s="81">
        <f>+D59</f>
        <v>0</v>
      </c>
    </row>
    <row r="59" spans="1:4" ht="18.75" customHeight="1">
      <c r="A59" s="80" t="s">
        <v>146</v>
      </c>
      <c r="B59" s="81">
        <v>3500</v>
      </c>
      <c r="C59" s="41" t="s">
        <v>147</v>
      </c>
      <c r="D59" s="81"/>
    </row>
    <row r="60" spans="1:4" ht="18.75" customHeight="1">
      <c r="A60" s="79" t="s">
        <v>148</v>
      </c>
      <c r="B60" s="79">
        <f>+B61+B67+D51+D60+D63+D67+D68+D49+D55+D58</f>
        <v>25485</v>
      </c>
      <c r="C60" s="80" t="s">
        <v>149</v>
      </c>
      <c r="D60" s="81">
        <f>SUM(D61:D62)</f>
        <v>197</v>
      </c>
    </row>
    <row r="61" spans="1:4" ht="18.75" customHeight="1">
      <c r="A61" s="80" t="s">
        <v>150</v>
      </c>
      <c r="B61" s="81">
        <f>SUM(B62:B66)</f>
        <v>1622</v>
      </c>
      <c r="C61" s="41" t="s">
        <v>151</v>
      </c>
      <c r="D61" s="81"/>
    </row>
    <row r="62" spans="1:4" ht="18.75" customHeight="1">
      <c r="A62" s="41" t="s">
        <v>56</v>
      </c>
      <c r="B62" s="81">
        <v>690</v>
      </c>
      <c r="C62" s="41" t="s">
        <v>152</v>
      </c>
      <c r="D62" s="81">
        <v>197</v>
      </c>
    </row>
    <row r="63" spans="1:4" ht="18.75" customHeight="1">
      <c r="A63" s="41" t="s">
        <v>153</v>
      </c>
      <c r="B63" s="81">
        <v>116</v>
      </c>
      <c r="C63" s="80" t="s">
        <v>154</v>
      </c>
      <c r="D63" s="81">
        <f>SUM(D64:D65)</f>
        <v>246</v>
      </c>
    </row>
    <row r="64" spans="1:4" ht="18.75" customHeight="1">
      <c r="A64" s="41" t="s">
        <v>155</v>
      </c>
      <c r="B64" s="81">
        <v>205</v>
      </c>
      <c r="C64" s="41" t="s">
        <v>56</v>
      </c>
      <c r="D64" s="81">
        <v>190</v>
      </c>
    </row>
    <row r="65" spans="1:4" ht="18.75" customHeight="1">
      <c r="A65" s="41" t="s">
        <v>156</v>
      </c>
      <c r="B65" s="81">
        <v>452</v>
      </c>
      <c r="C65" s="41" t="s">
        <v>157</v>
      </c>
      <c r="D65" s="81">
        <v>56</v>
      </c>
    </row>
    <row r="66" spans="1:4" ht="18.75" customHeight="1">
      <c r="A66" s="41" t="s">
        <v>158</v>
      </c>
      <c r="B66" s="81">
        <v>159</v>
      </c>
      <c r="C66" s="80" t="s">
        <v>159</v>
      </c>
      <c r="D66" s="81">
        <f>+D67</f>
        <v>112</v>
      </c>
    </row>
    <row r="67" spans="1:4" ht="18.75" customHeight="1">
      <c r="A67" s="80" t="s">
        <v>160</v>
      </c>
      <c r="B67" s="81">
        <f>SUM(B68:B70,D48)</f>
        <v>567</v>
      </c>
      <c r="C67" s="41" t="s">
        <v>161</v>
      </c>
      <c r="D67" s="81">
        <v>112</v>
      </c>
    </row>
    <row r="68" spans="1:4" ht="18.75" customHeight="1">
      <c r="A68" s="41" t="s">
        <v>56</v>
      </c>
      <c r="B68" s="81">
        <v>375</v>
      </c>
      <c r="C68" s="80" t="s">
        <v>162</v>
      </c>
      <c r="D68" s="81">
        <f>5000+2000+660</f>
        <v>7660</v>
      </c>
    </row>
    <row r="69" spans="1:4" ht="18.75" customHeight="1">
      <c r="A69" s="41" t="s">
        <v>163</v>
      </c>
      <c r="B69" s="81">
        <v>12</v>
      </c>
      <c r="C69" s="79" t="s">
        <v>164</v>
      </c>
      <c r="D69" s="79">
        <f>+D70+B74+B75+B82+B88</f>
        <v>6658</v>
      </c>
    </row>
    <row r="70" spans="1:4" ht="18.75" customHeight="1">
      <c r="A70" s="41" t="s">
        <v>165</v>
      </c>
      <c r="B70" s="81">
        <v>65</v>
      </c>
      <c r="C70" s="80" t="s">
        <v>166</v>
      </c>
      <c r="D70" s="81">
        <f>SUM(B71:B73)</f>
        <v>508</v>
      </c>
    </row>
    <row r="71" spans="1:4" ht="17.25" customHeight="1">
      <c r="A71" s="41" t="s">
        <v>56</v>
      </c>
      <c r="B71" s="81">
        <v>297</v>
      </c>
      <c r="C71" s="41" t="s">
        <v>167</v>
      </c>
      <c r="D71" s="81">
        <v>43</v>
      </c>
    </row>
    <row r="72" spans="1:4" ht="17.25" customHeight="1">
      <c r="A72" s="41" t="s">
        <v>168</v>
      </c>
      <c r="B72" s="81">
        <v>211</v>
      </c>
      <c r="C72" s="80" t="s">
        <v>169</v>
      </c>
      <c r="D72" s="81"/>
    </row>
    <row r="73" spans="1:4" ht="17.25" customHeight="1">
      <c r="A73" s="41" t="s">
        <v>170</v>
      </c>
      <c r="B73" s="81"/>
      <c r="C73" s="80" t="s">
        <v>171</v>
      </c>
      <c r="D73" s="81">
        <f>SUM(D74:D75)</f>
        <v>539</v>
      </c>
    </row>
    <row r="74" spans="1:4" ht="17.25" customHeight="1">
      <c r="A74" s="80" t="s">
        <v>172</v>
      </c>
      <c r="B74" s="81">
        <v>481</v>
      </c>
      <c r="C74" s="41" t="s">
        <v>173</v>
      </c>
      <c r="D74" s="81">
        <v>189</v>
      </c>
    </row>
    <row r="75" spans="1:4" ht="17.25" customHeight="1">
      <c r="A75" s="80" t="s">
        <v>174</v>
      </c>
      <c r="B75" s="81">
        <f>SUM(B76:B81)</f>
        <v>1647</v>
      </c>
      <c r="C75" s="41" t="s">
        <v>175</v>
      </c>
      <c r="D75" s="81">
        <v>350</v>
      </c>
    </row>
    <row r="76" spans="1:4" ht="17.25" customHeight="1">
      <c r="A76" s="41" t="s">
        <v>176</v>
      </c>
      <c r="B76" s="81">
        <v>503</v>
      </c>
      <c r="C76" s="80" t="s">
        <v>177</v>
      </c>
      <c r="D76" s="81">
        <v>1000</v>
      </c>
    </row>
    <row r="77" spans="1:4" ht="17.25" customHeight="1">
      <c r="A77" s="41" t="s">
        <v>178</v>
      </c>
      <c r="B77" s="81">
        <v>310</v>
      </c>
      <c r="C77" s="84" t="s">
        <v>179</v>
      </c>
      <c r="D77" s="79">
        <f>+D78+D83+D84</f>
        <v>7970</v>
      </c>
    </row>
    <row r="78" spans="1:4" s="74" customFormat="1" ht="17.25" customHeight="1">
      <c r="A78" s="41" t="s">
        <v>180</v>
      </c>
      <c r="B78" s="81">
        <v>256</v>
      </c>
      <c r="C78" s="80" t="s">
        <v>181</v>
      </c>
      <c r="D78" s="81">
        <f>SUM(D79:D82)</f>
        <v>7416</v>
      </c>
    </row>
    <row r="79" spans="1:4" s="74" customFormat="1" ht="17.25" customHeight="1">
      <c r="A79" s="41" t="s">
        <v>182</v>
      </c>
      <c r="B79" s="81">
        <v>578</v>
      </c>
      <c r="C79" s="41" t="s">
        <v>56</v>
      </c>
      <c r="D79" s="81">
        <v>346</v>
      </c>
    </row>
    <row r="80" spans="1:4" ht="17.25" customHeight="1">
      <c r="A80" s="41" t="s">
        <v>183</v>
      </c>
      <c r="B80" s="81"/>
      <c r="C80" s="41" t="s">
        <v>184</v>
      </c>
      <c r="D80" s="81">
        <v>454</v>
      </c>
    </row>
    <row r="81" spans="1:4" ht="17.25" customHeight="1">
      <c r="A81" s="41" t="s">
        <v>185</v>
      </c>
      <c r="B81" s="81"/>
      <c r="C81" s="41" t="s">
        <v>186</v>
      </c>
      <c r="D81" s="81">
        <f>989+3000</f>
        <v>3989</v>
      </c>
    </row>
    <row r="82" spans="1:4" ht="17.25" customHeight="1">
      <c r="A82" s="80" t="s">
        <v>187</v>
      </c>
      <c r="B82" s="81">
        <f>SUM(B83:B87)</f>
        <v>3268</v>
      </c>
      <c r="C82" s="41" t="s">
        <v>188</v>
      </c>
      <c r="D82" s="81">
        <f>127+2500</f>
        <v>2627</v>
      </c>
    </row>
    <row r="83" spans="1:4" ht="17.25" customHeight="1">
      <c r="A83" s="41" t="s">
        <v>189</v>
      </c>
      <c r="B83" s="81">
        <v>1424</v>
      </c>
      <c r="C83" s="80" t="s">
        <v>190</v>
      </c>
      <c r="D83" s="81">
        <v>243</v>
      </c>
    </row>
    <row r="84" spans="1:4" ht="17.25" customHeight="1">
      <c r="A84" s="41" t="s">
        <v>191</v>
      </c>
      <c r="B84" s="81">
        <v>1436</v>
      </c>
      <c r="C84" s="80" t="s">
        <v>192</v>
      </c>
      <c r="D84" s="81">
        <v>311</v>
      </c>
    </row>
    <row r="85" spans="1:4" ht="17.25" customHeight="1">
      <c r="A85" s="41" t="s">
        <v>193</v>
      </c>
      <c r="B85" s="81">
        <v>408</v>
      </c>
      <c r="C85" s="84" t="s">
        <v>194</v>
      </c>
      <c r="D85" s="79">
        <f>+D86+D92+B96+B100</f>
        <v>11284</v>
      </c>
    </row>
    <row r="86" spans="1:4" ht="17.25" customHeight="1">
      <c r="A86" s="41" t="s">
        <v>195</v>
      </c>
      <c r="B86" s="81"/>
      <c r="C86" s="80" t="s">
        <v>196</v>
      </c>
      <c r="D86" s="81">
        <f>SUM(D87:D91)</f>
        <v>5229</v>
      </c>
    </row>
    <row r="87" spans="1:4" ht="17.25" customHeight="1">
      <c r="A87" s="41" t="s">
        <v>197</v>
      </c>
      <c r="B87" s="81"/>
      <c r="C87" s="41" t="s">
        <v>56</v>
      </c>
      <c r="D87" s="81">
        <v>1339</v>
      </c>
    </row>
    <row r="88" spans="1:4" ht="17.25" customHeight="1">
      <c r="A88" s="80" t="s">
        <v>198</v>
      </c>
      <c r="B88" s="81">
        <f>SUM(B89:B92)</f>
        <v>754</v>
      </c>
      <c r="C88" s="41" t="s">
        <v>71</v>
      </c>
      <c r="D88" s="81">
        <v>1245</v>
      </c>
    </row>
    <row r="89" spans="1:4" ht="17.25" customHeight="1">
      <c r="A89" s="41" t="s">
        <v>56</v>
      </c>
      <c r="B89" s="81">
        <v>429</v>
      </c>
      <c r="C89" s="41" t="s">
        <v>199</v>
      </c>
      <c r="D89" s="81"/>
    </row>
    <row r="90" spans="1:4" ht="17.25" customHeight="1">
      <c r="A90" s="41" t="s">
        <v>200</v>
      </c>
      <c r="B90" s="81">
        <v>216</v>
      </c>
      <c r="C90" s="41" t="s">
        <v>201</v>
      </c>
      <c r="D90" s="81">
        <v>145</v>
      </c>
    </row>
    <row r="91" spans="1:4" ht="17.25" customHeight="1">
      <c r="A91" s="41" t="s">
        <v>202</v>
      </c>
      <c r="B91" s="81">
        <v>109</v>
      </c>
      <c r="C91" s="41" t="s">
        <v>203</v>
      </c>
      <c r="D91" s="81">
        <v>2500</v>
      </c>
    </row>
    <row r="92" spans="1:4" ht="17.25" customHeight="1">
      <c r="A92" s="41" t="s">
        <v>204</v>
      </c>
      <c r="B92" s="81"/>
      <c r="C92" s="80" t="s">
        <v>205</v>
      </c>
      <c r="D92" s="81">
        <f>SUM(D93:D95)</f>
        <v>2795</v>
      </c>
    </row>
    <row r="93" spans="1:4" ht="17.25" customHeight="1">
      <c r="A93" s="84" t="s">
        <v>206</v>
      </c>
      <c r="B93" s="79">
        <f>+B94+D73+D76+D72</f>
        <v>1822</v>
      </c>
      <c r="C93" s="41" t="s">
        <v>56</v>
      </c>
      <c r="D93" s="81">
        <v>432</v>
      </c>
    </row>
    <row r="94" spans="1:4" ht="17.25" customHeight="1">
      <c r="A94" s="80" t="s">
        <v>207</v>
      </c>
      <c r="B94" s="79">
        <f>SUM(B95,D71)</f>
        <v>283</v>
      </c>
      <c r="C94" s="41" t="s">
        <v>208</v>
      </c>
      <c r="D94" s="81">
        <v>2363</v>
      </c>
    </row>
    <row r="95" spans="1:4" ht="17.25" customHeight="1">
      <c r="A95" s="41" t="s">
        <v>56</v>
      </c>
      <c r="B95" s="81">
        <v>240</v>
      </c>
      <c r="C95" s="41" t="s">
        <v>209</v>
      </c>
      <c r="D95" s="81"/>
    </row>
    <row r="96" spans="1:4" ht="17.25" customHeight="1">
      <c r="A96" s="80" t="s">
        <v>210</v>
      </c>
      <c r="B96" s="81">
        <f>SUM(B97:B99)</f>
        <v>1760</v>
      </c>
      <c r="C96" s="80" t="s">
        <v>211</v>
      </c>
      <c r="D96" s="81"/>
    </row>
    <row r="97" spans="1:4" ht="17.25" customHeight="1">
      <c r="A97" s="41" t="s">
        <v>56</v>
      </c>
      <c r="B97" s="81">
        <v>998</v>
      </c>
      <c r="C97" s="84" t="s">
        <v>42</v>
      </c>
      <c r="D97" s="79">
        <f>SUM(D98)</f>
        <v>0</v>
      </c>
    </row>
    <row r="98" spans="1:4" ht="17.25" customHeight="1">
      <c r="A98" s="41" t="s">
        <v>212</v>
      </c>
      <c r="B98" s="81"/>
      <c r="C98" s="80" t="s">
        <v>213</v>
      </c>
      <c r="D98" s="81"/>
    </row>
    <row r="99" spans="1:4" ht="17.25" customHeight="1">
      <c r="A99" s="41" t="s">
        <v>214</v>
      </c>
      <c r="B99" s="81">
        <v>762</v>
      </c>
      <c r="C99" s="84" t="s">
        <v>215</v>
      </c>
      <c r="D99" s="79">
        <f>+D100+D107+D108</f>
        <v>932</v>
      </c>
    </row>
    <row r="100" spans="1:4" ht="17.25" customHeight="1">
      <c r="A100" s="80" t="s">
        <v>216</v>
      </c>
      <c r="B100" s="81">
        <f>SUM(B101:B102)</f>
        <v>1500</v>
      </c>
      <c r="C100" s="80" t="s">
        <v>217</v>
      </c>
      <c r="D100" s="85">
        <f>SUM(D101:D106)</f>
        <v>748</v>
      </c>
    </row>
    <row r="101" spans="1:4" ht="17.25" customHeight="1">
      <c r="A101" s="41" t="s">
        <v>218</v>
      </c>
      <c r="B101" s="81"/>
      <c r="C101" s="41" t="s">
        <v>56</v>
      </c>
      <c r="D101" s="81">
        <v>496</v>
      </c>
    </row>
    <row r="102" spans="1:4" ht="17.25" customHeight="1">
      <c r="A102" s="41" t="s">
        <v>219</v>
      </c>
      <c r="B102" s="81">
        <v>1500</v>
      </c>
      <c r="C102" s="41" t="s">
        <v>71</v>
      </c>
      <c r="D102" s="81"/>
    </row>
    <row r="103" spans="1:4" ht="17.25" customHeight="1">
      <c r="A103" s="84" t="s">
        <v>220</v>
      </c>
      <c r="B103" s="79">
        <f>+B104</f>
        <v>701</v>
      </c>
      <c r="C103" s="41" t="s">
        <v>221</v>
      </c>
      <c r="D103" s="81">
        <v>32</v>
      </c>
    </row>
    <row r="104" spans="1:4" s="74" customFormat="1" ht="17.25" customHeight="1">
      <c r="A104" s="80" t="s">
        <v>222</v>
      </c>
      <c r="B104" s="81">
        <f>SUM(B105:B107)</f>
        <v>701</v>
      </c>
      <c r="C104" s="41" t="s">
        <v>223</v>
      </c>
      <c r="D104" s="81">
        <v>84</v>
      </c>
    </row>
    <row r="105" spans="1:4" ht="17.25" customHeight="1">
      <c r="A105" s="41" t="s">
        <v>56</v>
      </c>
      <c r="B105" s="81">
        <f>232+50</f>
        <v>282</v>
      </c>
      <c r="C105" s="41" t="s">
        <v>224</v>
      </c>
      <c r="D105" s="81">
        <v>85</v>
      </c>
    </row>
    <row r="106" spans="1:4" ht="17.25" customHeight="1">
      <c r="A106" s="41" t="s">
        <v>225</v>
      </c>
      <c r="B106" s="81">
        <v>124</v>
      </c>
      <c r="C106" s="41" t="s">
        <v>226</v>
      </c>
      <c r="D106" s="81">
        <v>51</v>
      </c>
    </row>
    <row r="107" spans="1:4" s="74" customFormat="1" ht="17.25" customHeight="1">
      <c r="A107" s="41" t="s">
        <v>227</v>
      </c>
      <c r="B107" s="81">
        <v>295</v>
      </c>
      <c r="C107" s="80" t="s">
        <v>228</v>
      </c>
      <c r="D107" s="81">
        <v>21</v>
      </c>
    </row>
    <row r="108" spans="1:4" ht="17.25" customHeight="1">
      <c r="A108" s="84" t="s">
        <v>229</v>
      </c>
      <c r="B108" s="79">
        <f>+B109+B112+B113</f>
        <v>4936</v>
      </c>
      <c r="C108" s="80" t="s">
        <v>230</v>
      </c>
      <c r="D108" s="81">
        <v>163</v>
      </c>
    </row>
    <row r="109" spans="1:4" ht="17.25" customHeight="1">
      <c r="A109" s="80" t="s">
        <v>231</v>
      </c>
      <c r="B109" s="81">
        <f>SUM(B110:B111)</f>
        <v>611</v>
      </c>
      <c r="C109" s="84" t="s">
        <v>44</v>
      </c>
      <c r="D109" s="79">
        <f>+D113+D110</f>
        <v>1328</v>
      </c>
    </row>
    <row r="110" spans="1:4" ht="17.25" customHeight="1">
      <c r="A110" s="41" t="s">
        <v>56</v>
      </c>
      <c r="B110" s="81">
        <v>511</v>
      </c>
      <c r="C110" s="80" t="s">
        <v>232</v>
      </c>
      <c r="D110" s="79">
        <f>SUM(D111:D112)</f>
        <v>0</v>
      </c>
    </row>
    <row r="111" spans="1:4" ht="17.25" customHeight="1">
      <c r="A111" s="41" t="s">
        <v>233</v>
      </c>
      <c r="B111" s="81">
        <v>100</v>
      </c>
      <c r="C111" s="41" t="s">
        <v>234</v>
      </c>
      <c r="D111" s="85"/>
    </row>
    <row r="112" spans="1:4" ht="17.25" customHeight="1">
      <c r="A112" s="80" t="s">
        <v>235</v>
      </c>
      <c r="B112" s="81">
        <v>325</v>
      </c>
      <c r="C112" s="41" t="s">
        <v>236</v>
      </c>
      <c r="D112" s="85"/>
    </row>
    <row r="113" spans="1:4" ht="17.25" customHeight="1">
      <c r="A113" s="80" t="s">
        <v>237</v>
      </c>
      <c r="B113" s="81">
        <f>3000+1000</f>
        <v>4000</v>
      </c>
      <c r="C113" s="80" t="s">
        <v>238</v>
      </c>
      <c r="D113" s="81">
        <f>328+1000</f>
        <v>1328</v>
      </c>
    </row>
    <row r="114" spans="1:4" ht="17.25" customHeight="1">
      <c r="A114" s="84" t="s">
        <v>239</v>
      </c>
      <c r="B114" s="79">
        <f>SUM(B115,B118,D96)</f>
        <v>4777</v>
      </c>
      <c r="C114" s="84" t="s">
        <v>240</v>
      </c>
      <c r="D114" s="79">
        <f>+D115</f>
        <v>246</v>
      </c>
    </row>
    <row r="115" spans="1:4" ht="17.25" customHeight="1">
      <c r="A115" s="80" t="s">
        <v>241</v>
      </c>
      <c r="B115" s="81">
        <f>+B116+B117</f>
        <v>1233</v>
      </c>
      <c r="C115" s="80" t="s">
        <v>242</v>
      </c>
      <c r="D115" s="81">
        <f>+D116+D117</f>
        <v>246</v>
      </c>
    </row>
    <row r="116" spans="1:4" ht="17.25" customHeight="1">
      <c r="A116" s="41" t="s">
        <v>56</v>
      </c>
      <c r="B116" s="81">
        <v>233</v>
      </c>
      <c r="C116" s="41" t="s">
        <v>56</v>
      </c>
      <c r="D116" s="81">
        <v>186</v>
      </c>
    </row>
    <row r="117" spans="1:4" ht="17.25" customHeight="1">
      <c r="A117" s="41" t="s">
        <v>243</v>
      </c>
      <c r="B117" s="81">
        <v>1000</v>
      </c>
      <c r="C117" s="41" t="s">
        <v>244</v>
      </c>
      <c r="D117" s="81">
        <v>60</v>
      </c>
    </row>
    <row r="118" spans="1:4" ht="17.25" customHeight="1">
      <c r="A118" s="80" t="s">
        <v>245</v>
      </c>
      <c r="B118" s="81">
        <f>SUM(B119:B120)</f>
        <v>3544</v>
      </c>
      <c r="C118" s="84" t="s">
        <v>46</v>
      </c>
      <c r="D118" s="79">
        <f>152+1000</f>
        <v>1152</v>
      </c>
    </row>
    <row r="119" spans="1:4" s="74" customFormat="1" ht="17.25" customHeight="1">
      <c r="A119" s="41" t="s">
        <v>56</v>
      </c>
      <c r="B119" s="81">
        <v>244</v>
      </c>
      <c r="C119" s="81"/>
      <c r="D119" s="81"/>
    </row>
    <row r="120" spans="1:4" ht="17.25" customHeight="1">
      <c r="A120" s="41" t="s">
        <v>246</v>
      </c>
      <c r="B120" s="81">
        <v>3300</v>
      </c>
      <c r="C120" s="78" t="s">
        <v>247</v>
      </c>
      <c r="D120" s="79">
        <f>SUM(B4,B26,B28,B45,D35,D44,B60,D69,B93,D77,D85,B103,B108,B114,D97,D99,D109,D118,D114)</f>
        <v>114358</v>
      </c>
    </row>
    <row r="122" ht="14.25"/>
    <row r="123" ht="14.25"/>
    <row r="124" ht="14.25"/>
    <row r="185" ht="14.25"/>
    <row r="186" ht="14.25"/>
    <row r="187" ht="14.25"/>
  </sheetData>
  <sheetProtection/>
  <autoFilter ref="A3:D120"/>
  <mergeCells count="1">
    <mergeCell ref="A1:D1"/>
  </mergeCells>
  <printOptions horizontalCentered="1" verticalCentered="1"/>
  <pageMargins left="0.9842519685039371" right="0.5511811023622047" top="0.7480314960629921" bottom="0.35433070866141736" header="0.15748031496062992" footer="0.15748031496062992"/>
  <pageSetup errors="blank" firstPageNumber="24" useFirstPageNumber="1" horizontalDpi="600" verticalDpi="600" orientation="landscape" paperSize="9" scale="95"/>
  <headerFooter alignWithMargins="0">
    <oddFooter>&amp;C- &amp;P -</oddFooter>
  </headerFooter>
  <rowBreaks count="4" manualBreakCount="4">
    <brk id="25" max="255" man="1"/>
    <brk id="47" max="255" man="1"/>
    <brk id="70" max="255" man="1"/>
    <brk id="9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showZeros="0" workbookViewId="0" topLeftCell="A11">
      <selection activeCell="I13" sqref="I13"/>
    </sheetView>
  </sheetViews>
  <sheetFormatPr defaultColWidth="9.00390625" defaultRowHeight="14.25"/>
  <cols>
    <col min="1" max="1" width="31.75390625" style="0" customWidth="1"/>
    <col min="2" max="2" width="11.875" style="0" customWidth="1"/>
    <col min="3" max="3" width="19.875" style="0" customWidth="1"/>
    <col min="4" max="4" width="12.625" style="0" customWidth="1"/>
  </cols>
  <sheetData>
    <row r="1" spans="1:4" ht="39" customHeight="1">
      <c r="A1" s="63" t="s">
        <v>248</v>
      </c>
      <c r="B1" s="63"/>
      <c r="C1" s="63"/>
      <c r="D1" s="63"/>
    </row>
    <row r="3" spans="3:4" ht="20.25" customHeight="1">
      <c r="C3" s="64" t="s">
        <v>50</v>
      </c>
      <c r="D3" s="64"/>
    </row>
    <row r="4" spans="1:4" ht="28.5" customHeight="1">
      <c r="A4" s="27" t="s">
        <v>249</v>
      </c>
      <c r="B4" s="27" t="s">
        <v>250</v>
      </c>
      <c r="C4" s="27" t="s">
        <v>251</v>
      </c>
      <c r="D4" s="27" t="s">
        <v>250</v>
      </c>
    </row>
    <row r="5" spans="1:4" ht="22.5" customHeight="1">
      <c r="A5" s="65" t="s">
        <v>252</v>
      </c>
      <c r="B5" s="66">
        <f>+'本级收入'!D5</f>
        <v>50600</v>
      </c>
      <c r="C5" s="65" t="s">
        <v>253</v>
      </c>
      <c r="D5" s="66">
        <f>SUM(D6:D9)</f>
        <v>114358</v>
      </c>
    </row>
    <row r="6" spans="1:4" ht="22.5" customHeight="1">
      <c r="A6" s="65" t="s">
        <v>254</v>
      </c>
      <c r="B6" s="67">
        <f>SUM(B7:B8,B13)</f>
        <v>58331</v>
      </c>
      <c r="C6" s="68" t="s">
        <v>255</v>
      </c>
      <c r="D6" s="66">
        <v>64972</v>
      </c>
    </row>
    <row r="7" spans="1:4" ht="22.5" customHeight="1">
      <c r="A7" s="32" t="s">
        <v>256</v>
      </c>
      <c r="B7" s="67">
        <f>3413+300</f>
        <v>3713</v>
      </c>
      <c r="C7" s="68" t="s">
        <v>257</v>
      </c>
      <c r="D7" s="66">
        <v>10400</v>
      </c>
    </row>
    <row r="8" spans="1:4" ht="22.5" customHeight="1">
      <c r="A8" s="32" t="s">
        <v>258</v>
      </c>
      <c r="B8" s="67">
        <f>SUM(B9:B12)</f>
        <v>54618</v>
      </c>
      <c r="C8" s="68" t="s">
        <v>259</v>
      </c>
      <c r="D8" s="66">
        <f>36967+19+1000</f>
        <v>37986</v>
      </c>
    </row>
    <row r="9" spans="1:4" ht="22.5" customHeight="1">
      <c r="A9" s="68" t="s">
        <v>260</v>
      </c>
      <c r="B9" s="67">
        <f>42445+2000</f>
        <v>44445</v>
      </c>
      <c r="C9" s="68" t="s">
        <v>261</v>
      </c>
      <c r="D9" s="66">
        <v>1000</v>
      </c>
    </row>
    <row r="10" spans="1:4" ht="22.5" customHeight="1">
      <c r="A10" s="68" t="s">
        <v>262</v>
      </c>
      <c r="B10" s="67">
        <f>7824+447</f>
        <v>8271</v>
      </c>
      <c r="C10" s="65" t="s">
        <v>263</v>
      </c>
      <c r="D10" s="67"/>
    </row>
    <row r="11" spans="1:4" ht="22.5" customHeight="1">
      <c r="A11" s="68" t="s">
        <v>264</v>
      </c>
      <c r="B11" s="67">
        <v>1300</v>
      </c>
      <c r="C11" s="65"/>
      <c r="D11" s="67"/>
    </row>
    <row r="12" spans="1:4" ht="22.5" customHeight="1">
      <c r="A12" s="68" t="s">
        <v>265</v>
      </c>
      <c r="B12" s="67">
        <v>602</v>
      </c>
      <c r="C12" s="65" t="s">
        <v>266</v>
      </c>
      <c r="D12" s="67"/>
    </row>
    <row r="13" spans="1:4" ht="22.5" customHeight="1">
      <c r="A13" s="32" t="s">
        <v>267</v>
      </c>
      <c r="B13" s="67"/>
      <c r="C13" s="32" t="s">
        <v>268</v>
      </c>
      <c r="D13" s="67"/>
    </row>
    <row r="14" spans="1:4" ht="22.5" customHeight="1">
      <c r="A14" s="65" t="s">
        <v>269</v>
      </c>
      <c r="B14" s="67">
        <v>4427</v>
      </c>
      <c r="C14" s="32" t="s">
        <v>270</v>
      </c>
      <c r="D14" s="67"/>
    </row>
    <row r="15" spans="1:4" ht="22.5" customHeight="1">
      <c r="A15" s="69" t="s">
        <v>271</v>
      </c>
      <c r="B15" s="67">
        <f>SUM(B16:B17)</f>
        <v>0</v>
      </c>
      <c r="C15" s="65"/>
      <c r="D15" s="67"/>
    </row>
    <row r="16" spans="1:4" ht="22.5" customHeight="1">
      <c r="A16" s="65" t="s">
        <v>272</v>
      </c>
      <c r="B16" s="67"/>
      <c r="C16" s="65"/>
      <c r="D16" s="67"/>
    </row>
    <row r="17" spans="1:4" ht="22.5" customHeight="1">
      <c r="A17" s="65" t="s">
        <v>273</v>
      </c>
      <c r="B17" s="67"/>
      <c r="C17" s="65"/>
      <c r="D17" s="67"/>
    </row>
    <row r="18" spans="1:4" ht="22.5" customHeight="1">
      <c r="A18" s="65" t="s">
        <v>274</v>
      </c>
      <c r="B18" s="67">
        <v>1000</v>
      </c>
      <c r="C18" s="65" t="s">
        <v>275</v>
      </c>
      <c r="D18" s="67"/>
    </row>
    <row r="19" spans="1:4" ht="22.5" customHeight="1">
      <c r="A19" s="65"/>
      <c r="B19" s="67"/>
      <c r="C19" s="65"/>
      <c r="D19" s="67"/>
    </row>
    <row r="20" spans="1:4" ht="22.5" customHeight="1">
      <c r="A20" s="27" t="s">
        <v>276</v>
      </c>
      <c r="B20" s="70">
        <f>SUM(B5,B6,B14,B15,B18)</f>
        <v>114358</v>
      </c>
      <c r="C20" s="27" t="s">
        <v>277</v>
      </c>
      <c r="D20" s="71">
        <f>SUM(D5,D10,D12,D18)</f>
        <v>114358</v>
      </c>
    </row>
    <row r="21" ht="20.25" customHeight="1">
      <c r="B21" s="72"/>
    </row>
    <row r="22" ht="20.25" customHeight="1">
      <c r="B22" t="b">
        <f>B20=D20</f>
        <v>1</v>
      </c>
    </row>
    <row r="23" ht="20.25" customHeight="1"/>
  </sheetData>
  <sheetProtection/>
  <mergeCells count="2">
    <mergeCell ref="A1:D1"/>
    <mergeCell ref="C3:D3"/>
  </mergeCells>
  <printOptions horizontalCentered="1" verticalCentered="1"/>
  <pageMargins left="0.9842519685039371" right="0.5511811023622047" top="0.7086614173228347" bottom="0.7874015748031497" header="0.35433070866141736" footer="0.5905511811023623"/>
  <pageSetup errors="blank" firstPageNumber="29" useFirstPageNumber="1" horizontalDpi="600" verticalDpi="600" orientation="portrait" paperSize="9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M11" sqref="M11"/>
    </sheetView>
  </sheetViews>
  <sheetFormatPr defaultColWidth="9.00390625" defaultRowHeight="14.25"/>
  <cols>
    <col min="1" max="1" width="26.625" style="22" customWidth="1"/>
    <col min="2" max="2" width="10.375" style="22" customWidth="1"/>
    <col min="3" max="3" width="9.625" style="22" customWidth="1"/>
    <col min="4" max="4" width="8.875" style="22" customWidth="1"/>
    <col min="5" max="5" width="34.00390625" style="22" customWidth="1"/>
    <col min="6" max="7" width="9.625" style="22" customWidth="1"/>
    <col min="8" max="16384" width="9.00390625" style="22" customWidth="1"/>
  </cols>
  <sheetData>
    <row r="1" spans="1:8" ht="29.25" customHeight="1">
      <c r="A1" s="24" t="s">
        <v>278</v>
      </c>
      <c r="B1" s="24"/>
      <c r="C1" s="24"/>
      <c r="D1" s="24"/>
      <c r="E1" s="24"/>
      <c r="F1" s="24"/>
      <c r="G1" s="24"/>
      <c r="H1" s="24"/>
    </row>
    <row r="2" spans="4:8" ht="15.75" customHeight="1">
      <c r="D2" s="45"/>
      <c r="G2" s="46" t="s">
        <v>50</v>
      </c>
      <c r="H2" s="46"/>
    </row>
    <row r="3" spans="1:8" ht="42" customHeight="1">
      <c r="A3" s="47" t="s">
        <v>279</v>
      </c>
      <c r="B3" s="48" t="s">
        <v>280</v>
      </c>
      <c r="C3" s="48" t="s">
        <v>281</v>
      </c>
      <c r="D3" s="47" t="s">
        <v>6</v>
      </c>
      <c r="E3" s="47"/>
      <c r="F3" s="48" t="s">
        <v>280</v>
      </c>
      <c r="G3" s="48" t="s">
        <v>281</v>
      </c>
      <c r="H3" s="47" t="s">
        <v>6</v>
      </c>
    </row>
    <row r="4" spans="1:8" ht="18" customHeight="1">
      <c r="A4" s="49" t="s">
        <v>282</v>
      </c>
      <c r="B4" s="50">
        <f>SUM(B5,B6:B8,B10:B13,B15)</f>
        <v>14953</v>
      </c>
      <c r="C4" s="50">
        <f>SUM(C5,C6:C8,C10:C13,C15)</f>
        <v>14960</v>
      </c>
      <c r="D4" s="51">
        <f>C4/B4*100-100</f>
        <v>0.046813348491951956</v>
      </c>
      <c r="E4" s="49" t="s">
        <v>283</v>
      </c>
      <c r="F4" s="50">
        <f>+F5+F14+F18+F16</f>
        <v>14953</v>
      </c>
      <c r="G4" s="50">
        <f>+G5+G14+G18+G16</f>
        <v>14960</v>
      </c>
      <c r="H4" s="51">
        <f aca="true" t="shared" si="0" ref="H4:H26">+G4/F4*100-100</f>
        <v>0.046813348491951956</v>
      </c>
    </row>
    <row r="5" spans="1:8" ht="18" customHeight="1">
      <c r="A5" s="52" t="s">
        <v>284</v>
      </c>
      <c r="B5" s="53">
        <v>24</v>
      </c>
      <c r="C5" s="53">
        <v>30</v>
      </c>
      <c r="D5" s="53"/>
      <c r="E5" s="49" t="s">
        <v>285</v>
      </c>
      <c r="F5" s="54">
        <f>+F6+F8+F10+F11+F13</f>
        <v>14132</v>
      </c>
      <c r="G5" s="54">
        <f>+G6+G8+G10+G11+G13</f>
        <v>14130</v>
      </c>
      <c r="H5" s="51">
        <f t="shared" si="0"/>
        <v>-0.014152278516846195</v>
      </c>
    </row>
    <row r="6" spans="1:8" ht="18" customHeight="1">
      <c r="A6" s="55" t="s">
        <v>286</v>
      </c>
      <c r="B6" s="56">
        <v>90</v>
      </c>
      <c r="C6" s="56">
        <v>90</v>
      </c>
      <c r="D6" s="51">
        <f aca="true" t="shared" si="1" ref="D6:D15">C6/B6*100-100</f>
        <v>0</v>
      </c>
      <c r="E6" s="55" t="s">
        <v>287</v>
      </c>
      <c r="F6" s="56">
        <v>90</v>
      </c>
      <c r="G6" s="56">
        <v>90</v>
      </c>
      <c r="H6" s="51">
        <f t="shared" si="0"/>
        <v>0</v>
      </c>
    </row>
    <row r="7" spans="1:8" ht="18" customHeight="1">
      <c r="A7" s="55" t="s">
        <v>288</v>
      </c>
      <c r="B7" s="56">
        <v>42</v>
      </c>
      <c r="C7" s="56">
        <v>40</v>
      </c>
      <c r="D7" s="51">
        <f t="shared" si="1"/>
        <v>-4.761904761904773</v>
      </c>
      <c r="E7" s="55" t="s">
        <v>289</v>
      </c>
      <c r="F7" s="56">
        <v>90</v>
      </c>
      <c r="G7" s="56">
        <v>90</v>
      </c>
      <c r="H7" s="51">
        <f t="shared" si="0"/>
        <v>0</v>
      </c>
    </row>
    <row r="8" spans="1:8" ht="18" customHeight="1">
      <c r="A8" s="55" t="s">
        <v>290</v>
      </c>
      <c r="B8" s="56">
        <v>12000</v>
      </c>
      <c r="C8" s="56">
        <v>12000</v>
      </c>
      <c r="D8" s="51">
        <f t="shared" si="1"/>
        <v>0</v>
      </c>
      <c r="E8" s="55" t="s">
        <v>291</v>
      </c>
      <c r="F8" s="56">
        <v>12000</v>
      </c>
      <c r="G8" s="56">
        <v>12000</v>
      </c>
      <c r="H8" s="51">
        <f t="shared" si="0"/>
        <v>0</v>
      </c>
    </row>
    <row r="9" spans="1:8" ht="18" customHeight="1">
      <c r="A9" s="55" t="s">
        <v>292</v>
      </c>
      <c r="B9" s="56">
        <v>12000</v>
      </c>
      <c r="C9" s="56">
        <v>12000</v>
      </c>
      <c r="D9" s="51">
        <f t="shared" si="1"/>
        <v>0</v>
      </c>
      <c r="E9" s="55" t="s">
        <v>293</v>
      </c>
      <c r="F9" s="56">
        <v>8400</v>
      </c>
      <c r="G9" s="56">
        <f>12000-3600</f>
        <v>8400</v>
      </c>
      <c r="H9" s="51">
        <f t="shared" si="0"/>
        <v>0</v>
      </c>
    </row>
    <row r="10" spans="1:8" ht="18" customHeight="1">
      <c r="A10" s="55" t="s">
        <v>294</v>
      </c>
      <c r="B10" s="56">
        <v>2000</v>
      </c>
      <c r="C10" s="56">
        <v>2000</v>
      </c>
      <c r="D10" s="51">
        <f t="shared" si="1"/>
        <v>0</v>
      </c>
      <c r="E10" s="55" t="s">
        <v>295</v>
      </c>
      <c r="F10" s="56">
        <v>42</v>
      </c>
      <c r="G10" s="56">
        <v>40</v>
      </c>
      <c r="H10" s="51">
        <f t="shared" si="0"/>
        <v>-4.761904761904773</v>
      </c>
    </row>
    <row r="11" spans="1:8" ht="18" customHeight="1">
      <c r="A11" s="55" t="s">
        <v>296</v>
      </c>
      <c r="B11" s="53"/>
      <c r="C11" s="53"/>
      <c r="D11" s="51" t="e">
        <f t="shared" si="1"/>
        <v>#DIV/0!</v>
      </c>
      <c r="E11" s="55" t="s">
        <v>297</v>
      </c>
      <c r="F11" s="56">
        <v>2000</v>
      </c>
      <c r="G11" s="56">
        <v>2000</v>
      </c>
      <c r="H11" s="51">
        <f t="shared" si="0"/>
        <v>0</v>
      </c>
    </row>
    <row r="12" spans="1:8" ht="18" customHeight="1">
      <c r="A12" s="55" t="s">
        <v>298</v>
      </c>
      <c r="B12" s="53"/>
      <c r="C12" s="53"/>
      <c r="D12" s="51" t="e">
        <f t="shared" si="1"/>
        <v>#DIV/0!</v>
      </c>
      <c r="E12" s="55" t="s">
        <v>289</v>
      </c>
      <c r="F12" s="56">
        <v>2000</v>
      </c>
      <c r="G12" s="56">
        <v>2000</v>
      </c>
      <c r="H12" s="51">
        <f t="shared" si="0"/>
        <v>0</v>
      </c>
    </row>
    <row r="13" spans="1:8" ht="18" customHeight="1">
      <c r="A13" s="55" t="s">
        <v>299</v>
      </c>
      <c r="B13" s="53">
        <v>650</v>
      </c>
      <c r="C13" s="53">
        <v>800</v>
      </c>
      <c r="D13" s="51">
        <f t="shared" si="1"/>
        <v>23.07692307692308</v>
      </c>
      <c r="E13" s="55" t="s">
        <v>300</v>
      </c>
      <c r="F13" s="53"/>
      <c r="G13" s="53"/>
      <c r="H13" s="57" t="e">
        <f t="shared" si="0"/>
        <v>#DIV/0!</v>
      </c>
    </row>
    <row r="14" spans="1:8" ht="18" customHeight="1">
      <c r="A14" s="55" t="s">
        <v>301</v>
      </c>
      <c r="B14" s="53">
        <v>650</v>
      </c>
      <c r="C14" s="53">
        <v>800</v>
      </c>
      <c r="D14" s="51">
        <f t="shared" si="1"/>
        <v>23.07692307692308</v>
      </c>
      <c r="E14" s="58" t="s">
        <v>194</v>
      </c>
      <c r="F14" s="53">
        <f>+F15</f>
        <v>0</v>
      </c>
      <c r="G14" s="53">
        <f>+G15</f>
        <v>0</v>
      </c>
      <c r="H14" s="57" t="e">
        <f t="shared" si="0"/>
        <v>#DIV/0!</v>
      </c>
    </row>
    <row r="15" spans="1:8" s="21" customFormat="1" ht="18" customHeight="1">
      <c r="A15" s="55" t="s">
        <v>302</v>
      </c>
      <c r="B15" s="53">
        <v>147</v>
      </c>
      <c r="C15" s="53"/>
      <c r="D15" s="51">
        <f t="shared" si="1"/>
        <v>-100</v>
      </c>
      <c r="E15" s="55" t="s">
        <v>303</v>
      </c>
      <c r="F15" s="53"/>
      <c r="G15" s="53"/>
      <c r="H15" s="57" t="e">
        <f t="shared" si="0"/>
        <v>#DIV/0!</v>
      </c>
    </row>
    <row r="16" spans="1:8" s="21" customFormat="1" ht="18" customHeight="1">
      <c r="A16" s="55"/>
      <c r="B16" s="53"/>
      <c r="C16" s="53"/>
      <c r="D16" s="51"/>
      <c r="E16" s="58" t="s">
        <v>229</v>
      </c>
      <c r="F16" s="53">
        <f>+F17</f>
        <v>24</v>
      </c>
      <c r="G16" s="53">
        <f>+G17</f>
        <v>30</v>
      </c>
      <c r="H16" s="57"/>
    </row>
    <row r="17" spans="1:8" s="21" customFormat="1" ht="18" customHeight="1">
      <c r="A17" s="55"/>
      <c r="B17" s="53"/>
      <c r="C17" s="53"/>
      <c r="D17" s="51"/>
      <c r="E17" s="55" t="s">
        <v>304</v>
      </c>
      <c r="F17" s="53">
        <v>24</v>
      </c>
      <c r="G17" s="53">
        <v>30</v>
      </c>
      <c r="H17" s="57"/>
    </row>
    <row r="18" spans="1:8" ht="18" customHeight="1">
      <c r="A18" s="55"/>
      <c r="B18" s="53"/>
      <c r="C18" s="53"/>
      <c r="D18" s="51"/>
      <c r="E18" s="58" t="s">
        <v>46</v>
      </c>
      <c r="F18" s="53">
        <f>+F19+F21</f>
        <v>797</v>
      </c>
      <c r="G18" s="53">
        <f>+G19+G21</f>
        <v>800</v>
      </c>
      <c r="H18" s="51">
        <f t="shared" si="0"/>
        <v>0.3764115432873325</v>
      </c>
    </row>
    <row r="19" spans="1:8" ht="18" customHeight="1">
      <c r="A19" s="55"/>
      <c r="B19" s="53"/>
      <c r="C19" s="53"/>
      <c r="D19" s="51"/>
      <c r="E19" s="55" t="s">
        <v>305</v>
      </c>
      <c r="F19" s="53">
        <v>650</v>
      </c>
      <c r="G19" s="53">
        <v>800</v>
      </c>
      <c r="H19" s="51">
        <f t="shared" si="0"/>
        <v>23.07692307692308</v>
      </c>
    </row>
    <row r="20" spans="1:8" s="21" customFormat="1" ht="18" customHeight="1">
      <c r="A20" s="55"/>
      <c r="B20" s="53"/>
      <c r="C20" s="53"/>
      <c r="D20" s="51"/>
      <c r="E20" s="55" t="s">
        <v>306</v>
      </c>
      <c r="F20" s="53">
        <v>650</v>
      </c>
      <c r="G20" s="53">
        <v>800</v>
      </c>
      <c r="H20" s="51">
        <f t="shared" si="0"/>
        <v>23.07692307692308</v>
      </c>
    </row>
    <row r="21" spans="1:8" ht="18" customHeight="1">
      <c r="A21" s="55"/>
      <c r="B21" s="53"/>
      <c r="C21" s="53"/>
      <c r="D21" s="51"/>
      <c r="E21" s="55" t="s">
        <v>307</v>
      </c>
      <c r="F21" s="53">
        <v>147</v>
      </c>
      <c r="G21" s="53"/>
      <c r="H21" s="51">
        <f t="shared" si="0"/>
        <v>-100</v>
      </c>
    </row>
    <row r="22" spans="1:8" ht="18" customHeight="1">
      <c r="A22" s="58" t="s">
        <v>308</v>
      </c>
      <c r="B22" s="59">
        <f>SUM(B23:B25)</f>
        <v>0</v>
      </c>
      <c r="C22" s="59"/>
      <c r="D22" s="51"/>
      <c r="E22" s="60" t="s">
        <v>309</v>
      </c>
      <c r="F22" s="59"/>
      <c r="G22" s="59"/>
      <c r="H22" s="51"/>
    </row>
    <row r="23" spans="1:8" ht="18" customHeight="1">
      <c r="A23" s="61" t="s">
        <v>310</v>
      </c>
      <c r="B23" s="53"/>
      <c r="C23" s="53"/>
      <c r="D23" s="51"/>
      <c r="E23" s="61" t="s">
        <v>311</v>
      </c>
      <c r="F23" s="53"/>
      <c r="G23" s="53"/>
      <c r="H23" s="51"/>
    </row>
    <row r="24" spans="1:8" ht="18" customHeight="1">
      <c r="A24" s="61" t="s">
        <v>312</v>
      </c>
      <c r="B24" s="56"/>
      <c r="C24" s="53"/>
      <c r="D24" s="51"/>
      <c r="E24" s="55" t="s">
        <v>313</v>
      </c>
      <c r="F24" s="53"/>
      <c r="G24" s="53"/>
      <c r="H24" s="51"/>
    </row>
    <row r="25" spans="1:8" ht="18" customHeight="1">
      <c r="A25" s="61" t="s">
        <v>314</v>
      </c>
      <c r="B25" s="56"/>
      <c r="C25" s="53"/>
      <c r="D25" s="51"/>
      <c r="E25" s="55" t="s">
        <v>315</v>
      </c>
      <c r="F25" s="53"/>
      <c r="G25" s="53"/>
      <c r="H25" s="51"/>
    </row>
    <row r="26" spans="1:8" ht="18" customHeight="1">
      <c r="A26" s="58" t="s">
        <v>316</v>
      </c>
      <c r="B26" s="59">
        <f>+B22+B4</f>
        <v>14953</v>
      </c>
      <c r="C26" s="59">
        <f>+C22+C4</f>
        <v>14960</v>
      </c>
      <c r="D26" s="51">
        <f>C26/B26*100-100</f>
        <v>0.046813348491951956</v>
      </c>
      <c r="E26" s="58" t="s">
        <v>247</v>
      </c>
      <c r="F26" s="59">
        <f>+F4+F22</f>
        <v>14953</v>
      </c>
      <c r="G26" s="59">
        <f>+G4+G22</f>
        <v>14960</v>
      </c>
      <c r="H26" s="51">
        <f t="shared" si="0"/>
        <v>0.046813348491951956</v>
      </c>
    </row>
    <row r="27" spans="1:8" ht="31.5" customHeight="1">
      <c r="A27" s="62"/>
      <c r="B27" s="62"/>
      <c r="C27" s="62"/>
      <c r="D27" s="62"/>
      <c r="E27" s="62"/>
      <c r="F27" s="62"/>
      <c r="G27" s="62"/>
      <c r="H27" s="62"/>
    </row>
    <row r="28" ht="44.25" customHeight="1"/>
  </sheetData>
  <sheetProtection/>
  <mergeCells count="3">
    <mergeCell ref="A1:H1"/>
    <mergeCell ref="G2:H2"/>
    <mergeCell ref="A27:H27"/>
  </mergeCells>
  <printOptions horizontalCentered="1"/>
  <pageMargins left="0.9842519685039371" right="0.5511811023622047" top="0.5118110236220472" bottom="0.4724409448818898" header="0.35433070866141736" footer="0.31496062992125984"/>
  <pageSetup errors="blank" firstPageNumber="30" useFirstPageNumber="1" horizontalDpi="600" verticalDpi="600" orientation="landscape" paperSize="9" scale="95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49"/>
  <sheetViews>
    <sheetView showGridLines="0" showZeros="0" workbookViewId="0" topLeftCell="A1">
      <selection activeCell="B45" sqref="B45"/>
    </sheetView>
  </sheetViews>
  <sheetFormatPr defaultColWidth="9.00390625" defaultRowHeight="14.25"/>
  <cols>
    <col min="1" max="1" width="36.125" style="22" customWidth="1"/>
    <col min="2" max="3" width="11.25390625" style="23" customWidth="1"/>
    <col min="4" max="4" width="11.25390625" style="22" customWidth="1"/>
    <col min="5" max="16384" width="9.00390625" style="22" customWidth="1"/>
  </cols>
  <sheetData>
    <row r="1" spans="1:5" ht="33" customHeight="1">
      <c r="A1" s="24" t="s">
        <v>317</v>
      </c>
      <c r="B1" s="24"/>
      <c r="C1" s="24"/>
      <c r="D1" s="24"/>
      <c r="E1" s="25"/>
    </row>
    <row r="2" ht="24.75" customHeight="1">
      <c r="D2" s="26" t="s">
        <v>50</v>
      </c>
    </row>
    <row r="3" spans="1:4" ht="42.75" customHeight="1">
      <c r="A3" s="27" t="s">
        <v>279</v>
      </c>
      <c r="B3" s="28" t="s">
        <v>280</v>
      </c>
      <c r="C3" s="28" t="s">
        <v>318</v>
      </c>
      <c r="D3" s="28" t="s">
        <v>6</v>
      </c>
    </row>
    <row r="4" spans="1:4" ht="32.25" customHeight="1">
      <c r="A4" s="29" t="s">
        <v>319</v>
      </c>
      <c r="B4" s="30">
        <f>SUM(B5+B10+B14+B18+B22+B26)</f>
        <v>67918</v>
      </c>
      <c r="C4" s="30">
        <f>SUM(C5+C10+C14+C18+C22+C26)</f>
        <v>78917</v>
      </c>
      <c r="D4" s="31">
        <f>(C4-B4)/B4*100</f>
        <v>16.19452869636915</v>
      </c>
    </row>
    <row r="5" spans="1:4" ht="24" customHeight="1">
      <c r="A5" s="32" t="s">
        <v>320</v>
      </c>
      <c r="B5" s="33">
        <v>55179</v>
      </c>
      <c r="C5" s="33">
        <v>55179</v>
      </c>
      <c r="D5" s="34">
        <f aca="true" t="shared" si="0" ref="D5:D25">(C5-B5)/B5*100</f>
        <v>0</v>
      </c>
    </row>
    <row r="6" spans="1:4" ht="21.75" customHeight="1" hidden="1">
      <c r="A6" s="32" t="s">
        <v>321</v>
      </c>
      <c r="B6" s="35">
        <v>16352</v>
      </c>
      <c r="C6" s="33">
        <v>18105</v>
      </c>
      <c r="D6" s="34">
        <f t="shared" si="0"/>
        <v>10.720401174168298</v>
      </c>
    </row>
    <row r="7" spans="1:4" ht="24" customHeight="1" hidden="1">
      <c r="A7" s="32" t="s">
        <v>322</v>
      </c>
      <c r="B7" s="33">
        <v>21747</v>
      </c>
      <c r="C7" s="33">
        <v>21747</v>
      </c>
      <c r="D7" s="34">
        <f t="shared" si="0"/>
        <v>0</v>
      </c>
    </row>
    <row r="8" spans="1:4" ht="24" customHeight="1" hidden="1">
      <c r="A8" s="32" t="s">
        <v>323</v>
      </c>
      <c r="B8" s="33"/>
      <c r="C8" s="33">
        <v>15000</v>
      </c>
      <c r="D8" s="34" t="e">
        <f t="shared" si="0"/>
        <v>#DIV/0!</v>
      </c>
    </row>
    <row r="9" spans="1:4" ht="24" customHeight="1" hidden="1">
      <c r="A9" s="32" t="s">
        <v>324</v>
      </c>
      <c r="B9" s="33">
        <v>734</v>
      </c>
      <c r="C9" s="33">
        <v>327</v>
      </c>
      <c r="D9" s="34">
        <f t="shared" si="0"/>
        <v>-55.449591280653955</v>
      </c>
    </row>
    <row r="10" spans="1:4" ht="24" customHeight="1">
      <c r="A10" s="32" t="s">
        <v>325</v>
      </c>
      <c r="B10" s="33">
        <v>2239</v>
      </c>
      <c r="C10" s="33">
        <v>2239</v>
      </c>
      <c r="D10" s="34">
        <f t="shared" si="0"/>
        <v>0</v>
      </c>
    </row>
    <row r="11" spans="1:4" ht="24" customHeight="1" hidden="1">
      <c r="A11" s="32" t="s">
        <v>326</v>
      </c>
      <c r="B11" s="36">
        <v>2281</v>
      </c>
      <c r="C11" s="36">
        <v>2005</v>
      </c>
      <c r="D11" s="34">
        <f t="shared" si="0"/>
        <v>-12.099956159579133</v>
      </c>
    </row>
    <row r="12" spans="1:4" ht="24" customHeight="1" hidden="1">
      <c r="A12" s="32" t="s">
        <v>323</v>
      </c>
      <c r="B12" s="36"/>
      <c r="C12" s="36">
        <v>200</v>
      </c>
      <c r="D12" s="34" t="e">
        <f t="shared" si="0"/>
        <v>#DIV/0!</v>
      </c>
    </row>
    <row r="13" spans="1:4" ht="24" customHeight="1" hidden="1">
      <c r="A13" s="32" t="s">
        <v>327</v>
      </c>
      <c r="B13" s="36">
        <v>54</v>
      </c>
      <c r="C13" s="36">
        <v>34</v>
      </c>
      <c r="D13" s="34">
        <f t="shared" si="0"/>
        <v>-37.03703703703704</v>
      </c>
    </row>
    <row r="14" spans="1:4" ht="24" customHeight="1">
      <c r="A14" s="32" t="s">
        <v>328</v>
      </c>
      <c r="B14" s="33">
        <v>8768</v>
      </c>
      <c r="C14" s="33">
        <v>8768</v>
      </c>
      <c r="D14" s="34">
        <f t="shared" si="0"/>
        <v>0</v>
      </c>
    </row>
    <row r="15" spans="1:4" ht="24" customHeight="1" hidden="1">
      <c r="A15" s="32" t="s">
        <v>329</v>
      </c>
      <c r="B15" s="35">
        <v>8003</v>
      </c>
      <c r="C15" s="33">
        <v>8702</v>
      </c>
      <c r="D15" s="34">
        <f t="shared" si="0"/>
        <v>8.734224665750343</v>
      </c>
    </row>
    <row r="16" spans="1:4" ht="24" customHeight="1" hidden="1">
      <c r="A16" s="32" t="s">
        <v>323</v>
      </c>
      <c r="B16" s="33"/>
      <c r="C16" s="33"/>
      <c r="D16" s="34" t="e">
        <f t="shared" si="0"/>
        <v>#DIV/0!</v>
      </c>
    </row>
    <row r="17" spans="1:4" ht="24" customHeight="1" hidden="1">
      <c r="A17" s="32" t="s">
        <v>330</v>
      </c>
      <c r="B17" s="33">
        <v>161</v>
      </c>
      <c r="C17" s="33">
        <v>66</v>
      </c>
      <c r="D17" s="34">
        <f t="shared" si="0"/>
        <v>-59.006211180124225</v>
      </c>
    </row>
    <row r="18" spans="1:4" ht="24" customHeight="1">
      <c r="A18" s="32" t="s">
        <v>331</v>
      </c>
      <c r="B18" s="33">
        <v>1295</v>
      </c>
      <c r="C18" s="33">
        <v>1295</v>
      </c>
      <c r="D18" s="34">
        <f t="shared" si="0"/>
        <v>0</v>
      </c>
    </row>
    <row r="19" spans="1:4" ht="24" customHeight="1" hidden="1">
      <c r="A19" s="32" t="s">
        <v>332</v>
      </c>
      <c r="B19" s="33">
        <v>479</v>
      </c>
      <c r="C19" s="33">
        <v>550</v>
      </c>
      <c r="D19" s="34">
        <f t="shared" si="0"/>
        <v>14.822546972860126</v>
      </c>
    </row>
    <row r="20" spans="1:4" ht="24" customHeight="1" hidden="1">
      <c r="A20" s="32" t="s">
        <v>323</v>
      </c>
      <c r="B20" s="33">
        <v>300</v>
      </c>
      <c r="C20" s="33">
        <v>700</v>
      </c>
      <c r="D20" s="34">
        <f t="shared" si="0"/>
        <v>133.33333333333331</v>
      </c>
    </row>
    <row r="21" spans="1:4" ht="24" customHeight="1" hidden="1">
      <c r="A21" s="32" t="s">
        <v>333</v>
      </c>
      <c r="B21" s="33">
        <v>45</v>
      </c>
      <c r="C21" s="33">
        <v>45</v>
      </c>
      <c r="D21" s="34">
        <f t="shared" si="0"/>
        <v>0</v>
      </c>
    </row>
    <row r="22" spans="1:4" ht="24" customHeight="1">
      <c r="A22" s="32" t="s">
        <v>334</v>
      </c>
      <c r="B22" s="33">
        <v>437</v>
      </c>
      <c r="C22" s="33">
        <v>437</v>
      </c>
      <c r="D22" s="34">
        <f t="shared" si="0"/>
        <v>0</v>
      </c>
    </row>
    <row r="23" spans="1:4" ht="24" customHeight="1" hidden="1">
      <c r="A23" s="32" t="s">
        <v>335</v>
      </c>
      <c r="B23" s="33">
        <v>380</v>
      </c>
      <c r="C23" s="33">
        <v>410</v>
      </c>
      <c r="D23" s="34">
        <f t="shared" si="0"/>
        <v>7.894736842105263</v>
      </c>
    </row>
    <row r="24" spans="1:4" ht="24" customHeight="1" hidden="1">
      <c r="A24" s="32" t="s">
        <v>323</v>
      </c>
      <c r="B24" s="33"/>
      <c r="C24" s="33"/>
      <c r="D24" s="34" t="e">
        <f t="shared" si="0"/>
        <v>#DIV/0!</v>
      </c>
    </row>
    <row r="25" spans="1:4" ht="24" customHeight="1" hidden="1">
      <c r="A25" s="32" t="s">
        <v>336</v>
      </c>
      <c r="B25" s="33">
        <v>44</v>
      </c>
      <c r="C25" s="33">
        <v>27</v>
      </c>
      <c r="D25" s="34">
        <f t="shared" si="0"/>
        <v>-38.63636363636363</v>
      </c>
    </row>
    <row r="26" spans="1:4" ht="24" customHeight="1">
      <c r="A26" s="32" t="s">
        <v>337</v>
      </c>
      <c r="B26" s="33"/>
      <c r="C26" s="33">
        <v>10999</v>
      </c>
      <c r="D26" s="34"/>
    </row>
    <row r="27" spans="1:4" ht="24" customHeight="1" hidden="1">
      <c r="A27" s="37" t="s">
        <v>338</v>
      </c>
      <c r="B27" s="33"/>
      <c r="C27" s="33">
        <v>10999</v>
      </c>
      <c r="D27" s="34"/>
    </row>
    <row r="28" spans="1:4" s="21" customFormat="1" ht="32.25" customHeight="1">
      <c r="A28" s="29" t="s">
        <v>339</v>
      </c>
      <c r="B28" s="38">
        <f>SUM(B29+B34+B39+B41+B45+B48)</f>
        <v>49272</v>
      </c>
      <c r="C28" s="38">
        <f>SUM(C29+C34+C39+C41+C45+C48)</f>
        <v>59344</v>
      </c>
      <c r="D28" s="39">
        <f>(C28-B28)/B28*100</f>
        <v>20.441630134762136</v>
      </c>
    </row>
    <row r="29" spans="1:4" ht="24" customHeight="1">
      <c r="A29" s="32" t="s">
        <v>340</v>
      </c>
      <c r="B29" s="33">
        <v>39272</v>
      </c>
      <c r="C29" s="33">
        <v>39272</v>
      </c>
      <c r="D29" s="34">
        <f aca="true" t="shared" si="1" ref="D29:D47">(C29-B29)/B29*100</f>
        <v>0</v>
      </c>
    </row>
    <row r="30" spans="1:4" ht="24" customHeight="1" hidden="1">
      <c r="A30" s="40" t="s">
        <v>341</v>
      </c>
      <c r="B30" s="33">
        <v>35055</v>
      </c>
      <c r="C30" s="33">
        <v>38773</v>
      </c>
      <c r="D30" s="34">
        <f t="shared" si="1"/>
        <v>10.606190272429041</v>
      </c>
    </row>
    <row r="31" spans="1:4" ht="24" customHeight="1" hidden="1">
      <c r="A31" s="40" t="s">
        <v>342</v>
      </c>
      <c r="B31" s="33">
        <v>441</v>
      </c>
      <c r="C31" s="33">
        <v>311</v>
      </c>
      <c r="D31" s="34">
        <f t="shared" si="1"/>
        <v>-29.47845804988662</v>
      </c>
    </row>
    <row r="32" spans="1:4" ht="24" customHeight="1" hidden="1">
      <c r="A32" s="40" t="s">
        <v>46</v>
      </c>
      <c r="B32" s="33">
        <v>88</v>
      </c>
      <c r="C32" s="33">
        <v>88</v>
      </c>
      <c r="D32" s="34">
        <f t="shared" si="1"/>
        <v>0</v>
      </c>
    </row>
    <row r="33" spans="1:4" ht="24" customHeight="1" hidden="1">
      <c r="A33" s="40" t="s">
        <v>343</v>
      </c>
      <c r="B33" s="33">
        <v>90</v>
      </c>
      <c r="C33" s="33">
        <v>100</v>
      </c>
      <c r="D33" s="34">
        <f t="shared" si="1"/>
        <v>11.11111111111111</v>
      </c>
    </row>
    <row r="34" spans="1:4" ht="24" customHeight="1">
      <c r="A34" s="32" t="s">
        <v>344</v>
      </c>
      <c r="B34" s="33">
        <v>1007</v>
      </c>
      <c r="C34" s="33">
        <v>1007</v>
      </c>
      <c r="D34" s="34">
        <f t="shared" si="1"/>
        <v>0</v>
      </c>
    </row>
    <row r="35" spans="1:4" ht="24" customHeight="1" hidden="1">
      <c r="A35" s="40" t="s">
        <v>345</v>
      </c>
      <c r="B35" s="35">
        <v>167</v>
      </c>
      <c r="C35" s="35">
        <v>179</v>
      </c>
      <c r="D35" s="34">
        <f t="shared" si="1"/>
        <v>7.18562874251497</v>
      </c>
    </row>
    <row r="36" spans="1:4" ht="24" customHeight="1" hidden="1">
      <c r="A36" s="40" t="s">
        <v>346</v>
      </c>
      <c r="B36" s="35">
        <v>41</v>
      </c>
      <c r="C36" s="35">
        <v>44</v>
      </c>
      <c r="D36" s="34">
        <f t="shared" si="1"/>
        <v>7.317073170731707</v>
      </c>
    </row>
    <row r="37" spans="1:4" ht="24" customHeight="1" hidden="1">
      <c r="A37" s="40" t="s">
        <v>347</v>
      </c>
      <c r="B37" s="33">
        <v>4</v>
      </c>
      <c r="C37" s="33">
        <v>4</v>
      </c>
      <c r="D37" s="34">
        <f t="shared" si="1"/>
        <v>0</v>
      </c>
    </row>
    <row r="38" spans="1:4" ht="24" customHeight="1" hidden="1">
      <c r="A38" s="41" t="s">
        <v>348</v>
      </c>
      <c r="B38" s="35">
        <v>589</v>
      </c>
      <c r="C38" s="35">
        <v>780</v>
      </c>
      <c r="D38" s="34">
        <f t="shared" si="1"/>
        <v>32.42784380305603</v>
      </c>
    </row>
    <row r="39" spans="1:4" ht="24" customHeight="1">
      <c r="A39" s="42" t="s">
        <v>349</v>
      </c>
      <c r="B39" s="43">
        <v>8071</v>
      </c>
      <c r="C39" s="43">
        <v>8071</v>
      </c>
      <c r="D39" s="34">
        <f t="shared" si="1"/>
        <v>0</v>
      </c>
    </row>
    <row r="40" spans="1:4" ht="24" customHeight="1" hidden="1">
      <c r="A40" s="41" t="s">
        <v>350</v>
      </c>
      <c r="B40" s="35">
        <v>7490</v>
      </c>
      <c r="C40" s="35">
        <v>8071</v>
      </c>
      <c r="D40" s="34">
        <f t="shared" si="1"/>
        <v>7.757009345794392</v>
      </c>
    </row>
    <row r="41" spans="1:4" ht="24" customHeight="1">
      <c r="A41" s="42" t="s">
        <v>351</v>
      </c>
      <c r="B41" s="35">
        <v>812</v>
      </c>
      <c r="C41" s="43">
        <v>812</v>
      </c>
      <c r="D41" s="34">
        <f t="shared" si="1"/>
        <v>0</v>
      </c>
    </row>
    <row r="42" spans="1:4" ht="24" customHeight="1" hidden="1">
      <c r="A42" s="40" t="s">
        <v>352</v>
      </c>
      <c r="B42" s="33">
        <v>587</v>
      </c>
      <c r="C42" s="33">
        <v>789</v>
      </c>
      <c r="D42" s="34">
        <f t="shared" si="1"/>
        <v>34.41226575809199</v>
      </c>
    </row>
    <row r="43" spans="1:4" ht="24" customHeight="1" hidden="1">
      <c r="A43" s="40" t="s">
        <v>353</v>
      </c>
      <c r="B43" s="33">
        <v>9</v>
      </c>
      <c r="C43" s="33">
        <v>10</v>
      </c>
      <c r="D43" s="34">
        <f t="shared" si="1"/>
        <v>11.11111111111111</v>
      </c>
    </row>
    <row r="44" spans="1:4" ht="24" customHeight="1" hidden="1">
      <c r="A44" s="40" t="s">
        <v>46</v>
      </c>
      <c r="B44" s="33">
        <v>13</v>
      </c>
      <c r="C44" s="33">
        <f>SUM(B44)</f>
        <v>13</v>
      </c>
      <c r="D44" s="34">
        <f t="shared" si="1"/>
        <v>0</v>
      </c>
    </row>
    <row r="45" spans="1:4" ht="24" customHeight="1">
      <c r="A45" s="32" t="s">
        <v>354</v>
      </c>
      <c r="B45" s="33">
        <v>110</v>
      </c>
      <c r="C45" s="33">
        <v>110</v>
      </c>
      <c r="D45" s="34">
        <f t="shared" si="1"/>
        <v>0</v>
      </c>
    </row>
    <row r="46" spans="1:4" ht="24" customHeight="1" hidden="1">
      <c r="A46" s="40" t="s">
        <v>355</v>
      </c>
      <c r="B46" s="44">
        <v>85</v>
      </c>
      <c r="C46" s="33">
        <v>110</v>
      </c>
      <c r="D46" s="34">
        <f t="shared" si="1"/>
        <v>29.411764705882355</v>
      </c>
    </row>
    <row r="47" spans="1:4" ht="24" customHeight="1" hidden="1">
      <c r="A47" s="40" t="s">
        <v>46</v>
      </c>
      <c r="B47" s="33">
        <v>256</v>
      </c>
      <c r="C47" s="33"/>
      <c r="D47" s="34">
        <f t="shared" si="1"/>
        <v>-100</v>
      </c>
    </row>
    <row r="48" spans="1:4" ht="24" customHeight="1">
      <c r="A48" s="32" t="s">
        <v>356</v>
      </c>
      <c r="B48" s="33"/>
      <c r="C48" s="33">
        <v>10072</v>
      </c>
      <c r="D48" s="34"/>
    </row>
    <row r="49" spans="1:4" ht="24" customHeight="1" hidden="1">
      <c r="A49" s="40" t="s">
        <v>357</v>
      </c>
      <c r="B49" s="33"/>
      <c r="C49" s="33">
        <v>10072</v>
      </c>
      <c r="D49" s="34"/>
    </row>
  </sheetData>
  <sheetProtection/>
  <mergeCells count="1">
    <mergeCell ref="A1:D1"/>
  </mergeCells>
  <printOptions horizontalCentered="1" verticalCentered="1"/>
  <pageMargins left="0.9842519685039371" right="0.5511811023622047" top="0.7086614173228347" bottom="0.7874015748031497" header="0.35433070866141736" footer="0.5905511811023623"/>
  <pageSetup errors="blank" firstPageNumber="31" useFirstPageNumber="1" horizontalDpi="600" verticalDpi="600" orientation="portrait" paperSize="9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showZeros="0" workbookViewId="0" topLeftCell="A1">
      <selection activeCell="D13" sqref="D13"/>
    </sheetView>
  </sheetViews>
  <sheetFormatPr defaultColWidth="9.00390625" defaultRowHeight="14.25"/>
  <cols>
    <col min="1" max="1" width="24.25390625" style="2" customWidth="1"/>
    <col min="2" max="2" width="15.375" style="2" customWidth="1"/>
    <col min="3" max="3" width="25.75390625" style="2" customWidth="1"/>
    <col min="4" max="4" width="12.875" style="2" customWidth="1"/>
    <col min="5" max="16384" width="9.00390625" style="2" customWidth="1"/>
  </cols>
  <sheetData>
    <row r="1" spans="1:4" ht="25.5" customHeight="1">
      <c r="A1" s="3" t="s">
        <v>358</v>
      </c>
      <c r="B1" s="3"/>
      <c r="C1" s="3"/>
      <c r="D1" s="3"/>
    </row>
    <row r="2" spans="1:4" ht="30" customHeight="1">
      <c r="A2" s="4"/>
      <c r="B2" s="4"/>
      <c r="C2" s="4"/>
      <c r="D2" s="5" t="s">
        <v>50</v>
      </c>
    </row>
    <row r="3" spans="1:5" ht="30" customHeight="1">
      <c r="A3" s="6" t="s">
        <v>359</v>
      </c>
      <c r="B3" s="6"/>
      <c r="C3" s="6" t="s">
        <v>360</v>
      </c>
      <c r="D3" s="6"/>
      <c r="E3" s="7"/>
    </row>
    <row r="4" spans="1:5" ht="30" customHeight="1">
      <c r="A4" s="8" t="s">
        <v>361</v>
      </c>
      <c r="B4" s="8" t="s">
        <v>250</v>
      </c>
      <c r="C4" s="8" t="s">
        <v>361</v>
      </c>
      <c r="D4" s="8" t="s">
        <v>250</v>
      </c>
      <c r="E4" s="7"/>
    </row>
    <row r="5" spans="1:4" s="1" customFormat="1" ht="30" customHeight="1">
      <c r="A5" s="9" t="s">
        <v>362</v>
      </c>
      <c r="B5" s="10">
        <f>SUM(B6:B9)</f>
        <v>100</v>
      </c>
      <c r="C5" s="9" t="s">
        <v>363</v>
      </c>
      <c r="D5" s="11">
        <f>D6+D8</f>
        <v>0</v>
      </c>
    </row>
    <row r="6" spans="1:5" ht="30" customHeight="1">
      <c r="A6" s="12" t="s">
        <v>364</v>
      </c>
      <c r="B6" s="13"/>
      <c r="C6" s="12" t="s">
        <v>365</v>
      </c>
      <c r="D6" s="13"/>
      <c r="E6" s="7"/>
    </row>
    <row r="7" spans="1:5" ht="30" customHeight="1">
      <c r="A7" s="12" t="s">
        <v>366</v>
      </c>
      <c r="B7" s="13">
        <v>100</v>
      </c>
      <c r="C7" s="14" t="s">
        <v>367</v>
      </c>
      <c r="D7" s="13"/>
      <c r="E7" s="7"/>
    </row>
    <row r="8" spans="1:5" ht="30" customHeight="1">
      <c r="A8" s="12" t="s">
        <v>368</v>
      </c>
      <c r="B8" s="13"/>
      <c r="C8" s="12" t="s">
        <v>369</v>
      </c>
      <c r="D8" s="13"/>
      <c r="E8" s="7"/>
    </row>
    <row r="9" spans="1:5" ht="30" customHeight="1">
      <c r="A9" s="12" t="s">
        <v>370</v>
      </c>
      <c r="B9" s="13"/>
      <c r="C9" s="12" t="s">
        <v>46</v>
      </c>
      <c r="D9" s="13"/>
      <c r="E9" s="7"/>
    </row>
    <row r="10" spans="1:5" ht="30" customHeight="1">
      <c r="A10" s="15"/>
      <c r="B10" s="13"/>
      <c r="C10" s="16"/>
      <c r="D10" s="13"/>
      <c r="E10" s="7"/>
    </row>
    <row r="11" spans="1:4" ht="30" customHeight="1">
      <c r="A11" s="17" t="s">
        <v>371</v>
      </c>
      <c r="B11" s="18">
        <f>SUM(B12:B12)</f>
        <v>0</v>
      </c>
      <c r="C11" s="17" t="s">
        <v>266</v>
      </c>
      <c r="D11" s="18">
        <f>D12</f>
        <v>100</v>
      </c>
    </row>
    <row r="12" spans="1:5" ht="30" customHeight="1">
      <c r="A12" s="17" t="s">
        <v>372</v>
      </c>
      <c r="B12" s="18"/>
      <c r="C12" s="17" t="s">
        <v>373</v>
      </c>
      <c r="D12" s="18">
        <v>100</v>
      </c>
      <c r="E12" s="19"/>
    </row>
    <row r="13" spans="1:4" ht="30" customHeight="1">
      <c r="A13" s="20" t="s">
        <v>374</v>
      </c>
      <c r="B13" s="18">
        <f>+B11+B5</f>
        <v>100</v>
      </c>
      <c r="C13" s="20" t="s">
        <v>375</v>
      </c>
      <c r="D13" s="18">
        <f>+D11+D5</f>
        <v>100</v>
      </c>
    </row>
    <row r="15" spans="1:5" ht="14.25">
      <c r="A15" s="19"/>
      <c r="E15" s="19"/>
    </row>
  </sheetData>
  <sheetProtection/>
  <mergeCells count="3">
    <mergeCell ref="A1:D1"/>
    <mergeCell ref="A3:B3"/>
    <mergeCell ref="C3:D3"/>
  </mergeCells>
  <printOptions horizontalCentered="1" verticalCentered="1"/>
  <pageMargins left="0.9842519685039371" right="0.5511811023622047" top="0.7086614173228347" bottom="0.7874015748031497" header="0.35433070866141736" footer="0.5905511811023623"/>
  <pageSetup errors="blank" firstPageNumber="32" useFirstPageNumber="1" horizontalDpi="600" verticalDpi="600" orientation="portrait" paperSize="9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张掖市财政局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刘瑜</dc:creator>
  <cp:keywords/>
  <dc:description/>
  <cp:lastModifiedBy>沧海一粟</cp:lastModifiedBy>
  <cp:lastPrinted>2017-01-10T06:59:00Z</cp:lastPrinted>
  <dcterms:created xsi:type="dcterms:W3CDTF">2011-10-28T02:32:56Z</dcterms:created>
  <dcterms:modified xsi:type="dcterms:W3CDTF">2023-03-15T08:21:37Z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647B23D7DEED4A1B832E5671B71607B6</vt:lpwstr>
  </property>
  <property fmtid="{D5CDD505-2E9C-101B-9397-08002B2CF9AE}" pid="4" name="KSOProductBuildV">
    <vt:lpwstr>2052-11.1.0.12980</vt:lpwstr>
  </property>
</Properties>
</file>