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025" windowHeight="8340" tabRatio="598" firstSheet="5" activeTab="10"/>
  </bookViews>
  <sheets>
    <sheet name="Define" sheetId="1" state="hidden" r:id="rId1"/>
    <sheet name="全市大口径" sheetId="2" r:id="rId2"/>
    <sheet name="一般公共预算收入" sheetId="3" r:id="rId3"/>
    <sheet name="一般公共预算支出" sheetId="4" r:id="rId4"/>
    <sheet name="全市政府基金收入" sheetId="5" r:id="rId5"/>
    <sheet name="全市政府基金支出" sheetId="6" r:id="rId6"/>
    <sheet name="全市社保基金" sheetId="7" r:id="rId7"/>
    <sheet name="本级收入" sheetId="8" r:id="rId8"/>
    <sheet name="本级支出" sheetId="9" r:id="rId9"/>
    <sheet name="市级基金收支" sheetId="10" r:id="rId10"/>
    <sheet name="本级社保基金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13P">#REF!</definedName>
    <definedName name="_4P">#REF!</definedName>
    <definedName name="_Order1" hidden="1">255</definedName>
    <definedName name="A1_">#REF!</definedName>
    <definedName name="A2_">#REF!</definedName>
    <definedName name="aa">"b2:f14"</definedName>
    <definedName name="DATABASE" localSheetId="7">'本级收入'!$A$4:$F$29</definedName>
    <definedName name="DATABASE" localSheetId="8">'本级支出'!$A$4:$F$25</definedName>
    <definedName name="DATABASE" localSheetId="1">'全市大口径'!$A$4:$F$32</definedName>
    <definedName name="DATABASE" localSheetId="2">'一般公共预算收入'!$A$4:$F$30</definedName>
    <definedName name="DATABASE" localSheetId="3">'一般公共预算支出'!$A$4:$F$25</definedName>
    <definedName name="MCH">#REF!</definedName>
    <definedName name="_xlnm.Print_Area" localSheetId="7">'本级收入'!$A$1:$F$30</definedName>
    <definedName name="_xlnm.Print_Area" localSheetId="8">'本级支出'!$A$1:$F$25</definedName>
    <definedName name="_xlnm.Print_Area" localSheetId="1">'全市大口径'!$A$5:$F$32</definedName>
    <definedName name="_xlnm.Print_Area" localSheetId="6">'全市社保基金'!$A$1:$F$20</definedName>
    <definedName name="_xlnm.Print_Area" localSheetId="4">'全市政府基金收入'!$A$1:$F$18</definedName>
    <definedName name="_xlnm.Print_Area" localSheetId="5">'全市政府基金支出'!$A$1:$F$30</definedName>
    <definedName name="_xlnm.Print_Area" localSheetId="9">'市级基金收支'!$A$1:$F$45</definedName>
    <definedName name="_xlnm.Print_Area" localSheetId="2">'一般公共预算收入'!$A$1:$F$29</definedName>
    <definedName name="_xlnm.Print_Area" localSheetId="3">'一般公共预算支出'!$A$5:$F$25</definedName>
    <definedName name="_xlnm.Print_Titles" localSheetId="7">'本级收入'!$1:$4</definedName>
    <definedName name="_xlnm.Print_Titles" localSheetId="8">'本级支出'!$1:$4</definedName>
    <definedName name="_xlnm.Print_Titles" localSheetId="1">'全市大口径'!$1:$4</definedName>
    <definedName name="_xlnm.Print_Titles" localSheetId="2">'一般公共预算收入'!$1:$4</definedName>
    <definedName name="_xlnm.Print_Titles" localSheetId="3">'一般公共预算支出'!$1:$4</definedName>
    <definedName name="RS">#REF!</definedName>
    <definedName name="TILE13">#REF!</definedName>
    <definedName name="TILE4">#REF!</definedName>
    <definedName name="表1">'[4]月报'!$A$5:$C$147</definedName>
    <definedName name="工资">'[3]月报'!$A$5:$C$147</definedName>
    <definedName name="两税比重22">#REF!</definedName>
    <definedName name="月报">'[2]月报'!$A$5:$C$147</definedName>
    <definedName name="月报1">'[2]月报'!$A$5:$C$147</definedName>
  </definedNames>
  <calcPr fullCalcOnLoad="1"/>
</workbook>
</file>

<file path=xl/sharedStrings.xml><?xml version="1.0" encoding="utf-8"?>
<sst xmlns="http://schemas.openxmlformats.org/spreadsheetml/2006/main" count="317" uniqueCount="181">
  <si>
    <t>增值税</t>
  </si>
  <si>
    <t>营业税</t>
  </si>
  <si>
    <t>个人所得税</t>
  </si>
  <si>
    <t>城市维护建设税</t>
  </si>
  <si>
    <t>其他支出</t>
  </si>
  <si>
    <t>单位：万元</t>
  </si>
  <si>
    <t>项　　　　目</t>
  </si>
  <si>
    <t>增长%</t>
  </si>
  <si>
    <t>单位：万元</t>
  </si>
  <si>
    <t>项　　　　目</t>
  </si>
  <si>
    <t>增长%</t>
  </si>
  <si>
    <t>税收收入小计</t>
  </si>
  <si>
    <t>消费税</t>
  </si>
  <si>
    <t>企业所得税</t>
  </si>
  <si>
    <t>企业所得税退税</t>
  </si>
  <si>
    <t>资源税</t>
  </si>
  <si>
    <t>固定资产投资方向调节税</t>
  </si>
  <si>
    <t>房产税</t>
  </si>
  <si>
    <t>印花税</t>
  </si>
  <si>
    <t>城镇土地使用税</t>
  </si>
  <si>
    <t>土地增值税</t>
  </si>
  <si>
    <t>耕地占用税</t>
  </si>
  <si>
    <t>契税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</si>
  <si>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</si>
  <si>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</si>
  <si>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</si>
  <si>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</si>
  <si>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</si>
  <si>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</si>
  <si>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</si>
  <si>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</si>
  <si>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车船税</t>
  </si>
  <si>
    <t>车船税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</si>
  <si>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</si>
  <si>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</si>
  <si>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</si>
  <si>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</si>
  <si>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</si>
  <si>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</si>
  <si>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</si>
  <si>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</si>
  <si>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</si>
  <si>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城乡社区事务</t>
  </si>
  <si>
    <t>农林水事务</t>
  </si>
  <si>
    <t>交通运输</t>
  </si>
  <si>
    <t>单位：万元</t>
  </si>
  <si>
    <t>项　　　　目</t>
  </si>
  <si>
    <t>车船税</t>
  </si>
  <si>
    <t>占预算的%</t>
  </si>
  <si>
    <t>ERRANGE_O=</t>
  </si>
  <si>
    <t>ERLINESTART_O=</t>
  </si>
  <si>
    <t>ERCOLUMNSTART_O=</t>
  </si>
  <si>
    <t>ERLINEEND_O=</t>
  </si>
  <si>
    <t>ERCOLUMNEND_O=</t>
  </si>
  <si>
    <t>预算数</t>
  </si>
  <si>
    <t>粮油物资储备等管理事务</t>
  </si>
  <si>
    <t>上年执行数</t>
  </si>
  <si>
    <t>增长%</t>
  </si>
  <si>
    <t>非税收入</t>
  </si>
  <si>
    <t>税收收入</t>
  </si>
  <si>
    <t>资源勘探电力信息等事务</t>
  </si>
  <si>
    <t>商业服务业等事务</t>
  </si>
  <si>
    <t>国土资源气象等事务</t>
  </si>
  <si>
    <t>住房保障支出</t>
  </si>
  <si>
    <t>预算数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</si>
  <si>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</si>
  <si>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</si>
  <si>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</si>
  <si>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</si>
  <si>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</si>
  <si>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</si>
  <si>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贷款转贷回收本金收入</t>
  </si>
  <si>
    <t>政府性基金收入</t>
  </si>
  <si>
    <t>节能环保</t>
  </si>
  <si>
    <t>债务还本付息支出</t>
  </si>
  <si>
    <t>资源税</t>
  </si>
  <si>
    <t>B7:F26</t>
  </si>
  <si>
    <t>债务还本付息支出</t>
  </si>
  <si>
    <t>执行数</t>
  </si>
  <si>
    <t>大口径财政收入合计</t>
  </si>
  <si>
    <t>单位：万元</t>
  </si>
  <si>
    <t>项　　　　目</t>
  </si>
  <si>
    <t>变动预算数</t>
  </si>
  <si>
    <t>占预算的%</t>
  </si>
  <si>
    <t>上年执行数</t>
  </si>
  <si>
    <t>增长%</t>
  </si>
  <si>
    <t>节能环保</t>
  </si>
  <si>
    <t>国有资源（资产）有偿使用收入</t>
  </si>
  <si>
    <t>单位：万元</t>
  </si>
  <si>
    <t>新型墙体材料专项基金收入</t>
  </si>
  <si>
    <t>地方教育附加收入</t>
  </si>
  <si>
    <t>育林基金收入</t>
  </si>
  <si>
    <t>地方水利建设基金收入</t>
  </si>
  <si>
    <t>残疾人就业保障金收入</t>
  </si>
  <si>
    <t>政府住房基金收入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</si>
  <si>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</si>
  <si>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</si>
  <si>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</si>
  <si>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</si>
  <si>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</si>
  <si>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增值税</t>
  </si>
  <si>
    <t>项　　　　目</t>
  </si>
  <si>
    <t xml:space="preserve">    地方教育附加安排的支出</t>
  </si>
  <si>
    <t xml:space="preserve">    文化事业建设费安排的支出</t>
  </si>
  <si>
    <t xml:space="preserve">    小型水库移民扶助基金支出</t>
  </si>
  <si>
    <t xml:space="preserve">    残疾人就业保障金支出</t>
  </si>
  <si>
    <t xml:space="preserve">    政府住房基金支出</t>
  </si>
  <si>
    <t xml:space="preserve">    国有土地收益基金支出</t>
  </si>
  <si>
    <t xml:space="preserve">    农业土地开发资金支出</t>
  </si>
  <si>
    <t xml:space="preserve">    新增建设用地土地有偿使用费安排的支出</t>
  </si>
  <si>
    <t xml:space="preserve">    城市基础设施配套费安排的支出</t>
  </si>
  <si>
    <t xml:space="preserve">    育林基金支出</t>
  </si>
  <si>
    <t xml:space="preserve">    森林植被恢复费安排的支出</t>
  </si>
  <si>
    <t xml:space="preserve">    中央水利建设基金支出</t>
  </si>
  <si>
    <t xml:space="preserve">    地方水利建设基金支出</t>
  </si>
  <si>
    <t xml:space="preserve">    大中型水库库区基金支出</t>
  </si>
  <si>
    <t xml:space="preserve">    民航发展基金支出</t>
  </si>
  <si>
    <t xml:space="preserve">    散装水泥专项资金支出</t>
  </si>
  <si>
    <t xml:space="preserve">    新型墙体材料专项基金支出</t>
  </si>
  <si>
    <t xml:space="preserve">    旅游发展基金支出</t>
  </si>
  <si>
    <t xml:space="preserve">    其他政府性基金支出</t>
  </si>
  <si>
    <t xml:space="preserve">    彩票公益金安排的支出</t>
  </si>
  <si>
    <t>变动预算数</t>
  </si>
  <si>
    <t>政府性基金支出合计</t>
  </si>
  <si>
    <t xml:space="preserve">    城市公用事业附加安排的支出</t>
  </si>
  <si>
    <t>单位：万元</t>
  </si>
  <si>
    <t>项　　　　目</t>
  </si>
  <si>
    <t>预算数</t>
  </si>
  <si>
    <t>占预算的%</t>
  </si>
  <si>
    <t>上年执行数</t>
  </si>
  <si>
    <t>增长%</t>
  </si>
  <si>
    <t>政府性基金收入合计</t>
  </si>
  <si>
    <t>新型墙体材料专项基金收入</t>
  </si>
  <si>
    <t>城市公用事业附加收入</t>
  </si>
  <si>
    <t xml:space="preserve">    国有土地使用权出让收入支出</t>
  </si>
  <si>
    <t xml:space="preserve">    大中型水库移民后期扶持基金支出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</si>
  <si>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污水处理费安排的支出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</si>
  <si>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水土保持补偿费安排的支出</t>
    </r>
  </si>
  <si>
    <t>一般公共预算收入合计</t>
  </si>
  <si>
    <t>一般公共预算支出</t>
  </si>
  <si>
    <t>一般公共预算支出合计</t>
  </si>
  <si>
    <t>项目及名称</t>
  </si>
  <si>
    <t>一、社保基金收入合计</t>
  </si>
  <si>
    <t>二、社保基金支出合计</t>
  </si>
  <si>
    <t>1.企业职工基本养老保险基金</t>
  </si>
  <si>
    <t>2.失业保险基金</t>
  </si>
  <si>
    <t>3.城镇职工医疗基本保险基金</t>
  </si>
  <si>
    <t>4.工伤保险基金</t>
  </si>
  <si>
    <t>5.生育保险基金</t>
  </si>
  <si>
    <t>6.城乡居民基本养老保险基金</t>
  </si>
  <si>
    <t>7.居民基本医疗保险基金</t>
  </si>
  <si>
    <t>2016年全市大口径财政收入执行情况表</t>
  </si>
  <si>
    <r>
      <t>1</t>
    </r>
    <r>
      <rPr>
        <sz val="12"/>
        <rFont val="宋体"/>
        <family val="0"/>
      </rPr>
      <t>-10月　　</t>
    </r>
    <r>
      <rPr>
        <sz val="12"/>
        <rFont val="宋体"/>
        <family val="0"/>
      </rPr>
      <t>执行数</t>
    </r>
  </si>
  <si>
    <t>2016年全市一般公共预算收入执行情况表</t>
  </si>
  <si>
    <t>2016年全市一般公共预算支出执行情况表</t>
  </si>
  <si>
    <t>2016年全市政府性基金收入执行情况表</t>
  </si>
  <si>
    <t>政府性基金收入合计</t>
  </si>
  <si>
    <t>城市公用事业附加收入</t>
  </si>
  <si>
    <t>污水处理费收入</t>
  </si>
  <si>
    <t>水土保持补偿费收入</t>
  </si>
  <si>
    <t>政府性基金支出合计</t>
  </si>
  <si>
    <t>　　文化体育与传媒支出</t>
  </si>
  <si>
    <t xml:space="preserve">    大中型水库移民后期扶持基金支出</t>
  </si>
  <si>
    <t xml:space="preserve">    国有土地使用权出让收入支出</t>
  </si>
  <si>
    <t xml:space="preserve">    污水处理费安排的支出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</si>
  <si>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水土保持补偿费安排的支出</t>
    </r>
  </si>
  <si>
    <t xml:space="preserve">    地方政府专项债务付息支出</t>
  </si>
  <si>
    <t>2016年市级一般公共预算收入执行情况表</t>
  </si>
  <si>
    <t>2016年市级一般公共预算支出执行情况表</t>
  </si>
  <si>
    <t>2016年市级政府性基金执行情况表</t>
  </si>
  <si>
    <t>彩票销售机构业务费</t>
  </si>
  <si>
    <t>水土保持补偿费收入</t>
  </si>
  <si>
    <t>2016年全市政府性基金支出执行情况表</t>
  </si>
  <si>
    <t>2016年市级社会保险基金收支情况表</t>
  </si>
  <si>
    <t>政府住房基金收入</t>
  </si>
  <si>
    <t xml:space="preserve">    新增建设用地土地有偿使用费安排的支出</t>
  </si>
  <si>
    <t>政府住房基金收入</t>
  </si>
  <si>
    <t>2016年全市社会保险基金收支情况表</t>
  </si>
  <si>
    <t>1-10月完成数</t>
  </si>
  <si>
    <t>1-10月执行数</t>
  </si>
  <si>
    <t>2015年执行数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</si>
</sst>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0;_頀"/>
    <numFmt numFmtId="188" formatCode="0;_"/>
    <numFmt numFmtId="189" formatCode="0.00_ "/>
    <numFmt numFmtId="190" formatCode="0_ "/>
    <numFmt numFmtId="191" formatCode="0_ ;\-0;;"/>
    <numFmt numFmtId="192" formatCode="#,##0.00_ ;\-#,##0.00;;"/>
    <numFmt numFmtId="193" formatCode="#,##0.00_ ;\-#,##0.00"/>
    <numFmt numFmtId="194" formatCode="#,##0_ ;\-#,##0;;"/>
    <numFmt numFmtId="195" formatCode="#,##0_ ;\-#,##0"/>
    <numFmt numFmtId="196" formatCode="0.00_);[Red]\(0.00\)"/>
    <numFmt numFmtId="197" formatCode="#,##0.00_);[Red]\(#,##0.00\)"/>
    <numFmt numFmtId="198" formatCode="0.000_);[Red]\(0.000\)"/>
    <numFmt numFmtId="199" formatCode="0.00_);\(0.00\)"/>
    <numFmt numFmtId="200" formatCode="0.000_);\(0.000\)"/>
    <numFmt numFmtId="201" formatCode="0.000_ "/>
    <numFmt numFmtId="202" formatCode="0.0000_);[Red]\(0.0000\)"/>
    <numFmt numFmtId="203" formatCode="0.0_);[Red]\(0.0\)"/>
    <numFmt numFmtId="204" formatCode="0.0_ "/>
    <numFmt numFmtId="205" formatCode="0_);[Red]\(0\)"/>
    <numFmt numFmtId="206" formatCode="#,##0.00_ "/>
    <numFmt numFmtId="207" formatCode="0.0000000_ "/>
    <numFmt numFmtId="208" formatCode="0.000000_ "/>
  </numFmts>
  <fonts count="35">
    <font>
      <sz val="12"/>
      <name val="宋体"/>
      <family val="0"/>
    </font>
    <font>
      <sz val="12"/>
      <name val="Courier"/>
      <family val="3"/>
    </font>
    <font>
      <sz val="12"/>
      <name val="??ì?"/>
      <family val="2"/>
    </font>
    <font>
      <sz val="10"/>
      <name val="MS Sans Serif"/>
      <family val="2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7" fontId="6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" fillId="0" borderId="0">
      <alignment/>
      <protection/>
    </xf>
    <xf numFmtId="185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1" fontId="0" fillId="0" borderId="10" xfId="59" applyNumberFormat="1" applyFont="1" applyBorder="1" applyAlignment="1">
      <alignment horizontal="center" vertical="center" wrapText="1"/>
      <protection/>
    </xf>
    <xf numFmtId="1" fontId="0" fillId="0" borderId="10" xfId="59" applyNumberFormat="1" applyFont="1" applyBorder="1" applyAlignment="1">
      <alignment horizontal="left" vertical="center" indent="1"/>
      <protection/>
    </xf>
    <xf numFmtId="0" fontId="0" fillId="0" borderId="10" xfId="59" applyFont="1" applyBorder="1" applyAlignment="1">
      <alignment horizontal="left" vertical="center" indent="1"/>
      <protection/>
    </xf>
    <xf numFmtId="0" fontId="8" fillId="0" borderId="0" xfId="59">
      <alignment/>
      <protection/>
    </xf>
    <xf numFmtId="1" fontId="12" fillId="0" borderId="0" xfId="59" applyNumberFormat="1" applyFont="1" applyAlignment="1">
      <alignment horizontal="centerContinuous"/>
      <protection/>
    </xf>
    <xf numFmtId="1" fontId="13" fillId="0" borderId="0" xfId="59" applyNumberFormat="1" applyFont="1" applyAlignment="1">
      <alignment horizontal="centerContinuous"/>
      <protection/>
    </xf>
    <xf numFmtId="1" fontId="14" fillId="0" borderId="0" xfId="59" applyNumberFormat="1" applyFont="1" applyAlignment="1">
      <alignment horizontal="left"/>
      <protection/>
    </xf>
    <xf numFmtId="1" fontId="8" fillId="0" borderId="0" xfId="59" applyNumberFormat="1">
      <alignment/>
      <protection/>
    </xf>
    <xf numFmtId="1" fontId="15" fillId="0" borderId="10" xfId="58" applyNumberFormat="1" applyFont="1" applyBorder="1" applyAlignment="1">
      <alignment vertical="center"/>
      <protection/>
    </xf>
    <xf numFmtId="2" fontId="0" fillId="0" borderId="10" xfId="59" applyNumberFormat="1" applyFont="1" applyBorder="1" applyAlignment="1">
      <alignment horizontal="right" vertical="center"/>
      <protection/>
    </xf>
    <xf numFmtId="1" fontId="15" fillId="0" borderId="10" xfId="59" applyNumberFormat="1" applyFont="1" applyBorder="1" applyAlignment="1">
      <alignment vertical="center"/>
      <protection/>
    </xf>
    <xf numFmtId="1" fontId="0" fillId="0" borderId="10" xfId="56" applyNumberFormat="1" applyFont="1" applyBorder="1" applyAlignment="1">
      <alignment horizontal="left" vertical="center" indent="1"/>
      <protection/>
    </xf>
    <xf numFmtId="1" fontId="15" fillId="0" borderId="10" xfId="59" applyNumberFormat="1" applyFont="1" applyBorder="1" applyAlignment="1">
      <alignment horizontal="center" vertical="center"/>
      <protection/>
    </xf>
    <xf numFmtId="2" fontId="15" fillId="0" borderId="10" xfId="59" applyNumberFormat="1" applyFont="1" applyBorder="1" applyAlignment="1">
      <alignment horizontal="right" vertical="center"/>
      <protection/>
    </xf>
    <xf numFmtId="0" fontId="17" fillId="0" borderId="0" xfId="59" applyFont="1">
      <alignment/>
      <protection/>
    </xf>
    <xf numFmtId="1" fontId="0" fillId="0" borderId="0" xfId="59" applyNumberFormat="1" applyFont="1">
      <alignment/>
      <protection/>
    </xf>
    <xf numFmtId="1" fontId="17" fillId="0" borderId="0" xfId="59" applyNumberFormat="1" applyFont="1">
      <alignment/>
      <protection/>
    </xf>
    <xf numFmtId="0" fontId="8" fillId="0" borderId="0" xfId="59" applyFont="1">
      <alignment/>
      <protection/>
    </xf>
    <xf numFmtId="187" fontId="8" fillId="0" borderId="0" xfId="59" applyNumberFormat="1">
      <alignment/>
      <protection/>
    </xf>
    <xf numFmtId="0" fontId="0" fillId="0" borderId="0" xfId="57">
      <alignment/>
      <protection/>
    </xf>
    <xf numFmtId="31" fontId="0" fillId="0" borderId="0" xfId="57" applyNumberFormat="1" applyAlignment="1">
      <alignment horizontal="left" vertical="center"/>
      <protection/>
    </xf>
    <xf numFmtId="0" fontId="0" fillId="0" borderId="0" xfId="57" applyAlignment="1">
      <alignment horizontal="center" vertical="center"/>
      <protection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inden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189" fontId="15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right" vertical="center"/>
    </xf>
    <xf numFmtId="189" fontId="1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0" fontId="0" fillId="0" borderId="0" xfId="57" applyBorder="1" applyAlignment="1">
      <alignment horizontal="center" vertical="center"/>
      <protection/>
    </xf>
    <xf numFmtId="1" fontId="15" fillId="0" borderId="10" xfId="59" applyNumberFormat="1" applyFont="1" applyBorder="1" applyAlignment="1">
      <alignment horizontal="center" vertical="center" wrapText="1"/>
      <protection/>
    </xf>
    <xf numFmtId="196" fontId="15" fillId="0" borderId="10" xfId="0" applyNumberFormat="1" applyFont="1" applyBorder="1" applyAlignment="1">
      <alignment horizontal="right" vertical="center"/>
    </xf>
    <xf numFmtId="196" fontId="0" fillId="0" borderId="10" xfId="0" applyNumberFormat="1" applyFont="1" applyBorder="1" applyAlignment="1">
      <alignment horizontal="right" vertical="center"/>
    </xf>
    <xf numFmtId="1" fontId="1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" fontId="15" fillId="0" borderId="10" xfId="59" applyNumberFormat="1" applyFont="1" applyBorder="1" applyAlignment="1">
      <alignment horizontal="right" vertical="center"/>
      <protection/>
    </xf>
    <xf numFmtId="1" fontId="0" fillId="0" borderId="10" xfId="56" applyNumberFormat="1" applyFont="1" applyBorder="1" applyAlignment="1">
      <alignment horizontal="right" vertical="center"/>
      <protection/>
    </xf>
    <xf numFmtId="187" fontId="0" fillId="0" borderId="10" xfId="56" applyNumberFormat="1" applyFont="1" applyBorder="1" applyAlignment="1">
      <alignment horizontal="right" vertical="center"/>
      <protection/>
    </xf>
    <xf numFmtId="0" fontId="0" fillId="0" borderId="10" xfId="56" applyFont="1" applyFill="1" applyBorder="1" applyAlignment="1">
      <alignment horizontal="right" vertical="center"/>
      <protection/>
    </xf>
    <xf numFmtId="1" fontId="0" fillId="0" borderId="10" xfId="59" applyNumberFormat="1" applyFont="1" applyFill="1" applyBorder="1" applyAlignment="1">
      <alignment horizontal="right" vertical="center"/>
      <protection/>
    </xf>
    <xf numFmtId="188" fontId="0" fillId="0" borderId="10" xfId="56" applyNumberFormat="1" applyFont="1" applyBorder="1" applyAlignment="1">
      <alignment horizontal="right" vertical="center"/>
      <protection/>
    </xf>
    <xf numFmtId="1" fontId="0" fillId="0" borderId="10" xfId="59" applyNumberFormat="1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189" fontId="0" fillId="0" borderId="10" xfId="0" applyNumberFormat="1" applyBorder="1" applyAlignment="1">
      <alignment horizontal="right" vertical="center"/>
    </xf>
    <xf numFmtId="0" fontId="0" fillId="0" borderId="10" xfId="59" applyFont="1" applyBorder="1" applyAlignment="1">
      <alignment horizontal="right" vertical="center"/>
      <protection/>
    </xf>
    <xf numFmtId="0" fontId="0" fillId="0" borderId="10" xfId="56" applyFont="1" applyBorder="1" applyAlignment="1">
      <alignment horizontal="right" vertical="center"/>
      <protection/>
    </xf>
    <xf numFmtId="1" fontId="16" fillId="0" borderId="0" xfId="59" applyNumberFormat="1" applyFont="1" applyAlignment="1">
      <alignment horizontal="center" vertical="center"/>
      <protection/>
    </xf>
    <xf numFmtId="1" fontId="0" fillId="0" borderId="11" xfId="59" applyNumberFormat="1" applyFont="1" applyBorder="1" applyAlignment="1">
      <alignment horizontal="right"/>
      <protection/>
    </xf>
    <xf numFmtId="1" fontId="16" fillId="0" borderId="0" xfId="59" applyNumberFormat="1" applyFont="1" applyAlignment="1">
      <alignment horizontal="center"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0" xfId="57" applyFont="1" applyAlignment="1">
      <alignment horizontal="center"/>
      <protection/>
    </xf>
  </cellXfs>
  <cellStyles count="77">
    <cellStyle name="Normal" xfId="0"/>
    <cellStyle name="?′?¨ò?" xfId="15"/>
    <cellStyle name="?§??[0]_??×ü" xfId="16"/>
    <cellStyle name="?§??_??×ü" xfId="17"/>
    <cellStyle name="?§??·???[0]_??2??t·???×êá?" xfId="18"/>
    <cellStyle name="?§??·???_??2??t·???×êá?" xfId="19"/>
    <cellStyle name="?§·???[0]_laroux" xfId="20"/>
    <cellStyle name="?§·???_97-917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3???á′?ó" xfId="28"/>
    <cellStyle name="3￡1?_??2??t·???×êá?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60% - 强调文字颜色 1" xfId="36"/>
    <cellStyle name="60% - 强调文字颜色 2" xfId="37"/>
    <cellStyle name="60% - 强调文字颜色 3" xfId="38"/>
    <cellStyle name="60% - 强调文字颜色 4" xfId="39"/>
    <cellStyle name="60% - 强调文字颜色 5" xfId="40"/>
    <cellStyle name="60% - 强调文字颜色 6" xfId="41"/>
    <cellStyle name="Comma [0]_1995" xfId="42"/>
    <cellStyle name="Comma_1995" xfId="43"/>
    <cellStyle name="Currency [0]_1995" xfId="44"/>
    <cellStyle name="Currency_1995" xfId="45"/>
    <cellStyle name="no dec" xfId="46"/>
    <cellStyle name="Normal_APR" xfId="47"/>
    <cellStyle name="oó?ì3???á′?ó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_1999总决算" xfId="56"/>
    <cellStyle name="常规_2014、2015社保基金预决算数据（人代会用）20150119" xfId="57"/>
    <cellStyle name="常规_全市代编预算(大口径增10.83)" xfId="58"/>
    <cellStyle name="常规_全市代编预算(地方增10.83)" xfId="59"/>
    <cellStyle name="超级链接" xfId="60"/>
    <cellStyle name="Hyperlink" xfId="61"/>
    <cellStyle name="好" xfId="62"/>
    <cellStyle name="后继超级链接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普通_97-917" xfId="72"/>
    <cellStyle name="千分位[0]_laroux" xfId="73"/>
    <cellStyle name="千分位_97-917" xfId="74"/>
    <cellStyle name="千位[0]_1" xfId="75"/>
    <cellStyle name="千位_1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未定义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49</v>
      </c>
      <c r="B2" t="s">
        <v>76</v>
      </c>
    </row>
    <row r="3" spans="1:2" ht="14.25">
      <c r="A3" t="s">
        <v>50</v>
      </c>
      <c r="B3">
        <v>7</v>
      </c>
    </row>
    <row r="4" spans="1:2" ht="14.25">
      <c r="A4" t="s">
        <v>51</v>
      </c>
      <c r="B4">
        <v>2</v>
      </c>
    </row>
    <row r="5" spans="1:2" ht="14.25">
      <c r="A5" t="s">
        <v>52</v>
      </c>
      <c r="B5">
        <v>26</v>
      </c>
    </row>
    <row r="6" spans="1:2" ht="14.25">
      <c r="A6" t="s">
        <v>53</v>
      </c>
      <c r="B6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showZeros="0" zoomScalePageLayoutView="0" workbookViewId="0" topLeftCell="A6">
      <selection activeCell="G5" sqref="G5"/>
    </sheetView>
  </sheetViews>
  <sheetFormatPr defaultColWidth="9.00390625" defaultRowHeight="14.25"/>
  <cols>
    <col min="1" max="1" width="33.875" style="0" customWidth="1"/>
    <col min="2" max="2" width="12.125" style="0" customWidth="1"/>
    <col min="3" max="3" width="11.875" style="0" customWidth="1"/>
    <col min="4" max="4" width="10.50390625" style="0" customWidth="1"/>
    <col min="5" max="5" width="9.00390625" style="0" hidden="1" customWidth="1"/>
    <col min="6" max="6" width="11.00390625" style="0" customWidth="1"/>
  </cols>
  <sheetData>
    <row r="1" spans="1:6" ht="25.5">
      <c r="A1" s="71" t="s">
        <v>169</v>
      </c>
      <c r="B1" s="71"/>
      <c r="C1" s="71"/>
      <c r="D1" s="71"/>
      <c r="E1" s="71"/>
      <c r="F1" s="71"/>
    </row>
    <row r="2" spans="1:6" ht="22.5">
      <c r="A2" s="5"/>
      <c r="B2" s="5"/>
      <c r="C2" s="5"/>
      <c r="D2" s="6"/>
      <c r="E2" s="6"/>
      <c r="F2" s="6"/>
    </row>
    <row r="3" spans="1:6" ht="14.25">
      <c r="A3" s="7"/>
      <c r="B3" s="7"/>
      <c r="C3" s="7"/>
      <c r="D3" s="72" t="s">
        <v>125</v>
      </c>
      <c r="E3" s="72"/>
      <c r="F3" s="72"/>
    </row>
    <row r="4" spans="1:6" ht="33" customHeight="1">
      <c r="A4" s="1" t="s">
        <v>126</v>
      </c>
      <c r="B4" s="1" t="s">
        <v>127</v>
      </c>
      <c r="C4" s="1" t="s">
        <v>152</v>
      </c>
      <c r="D4" s="1" t="s">
        <v>128</v>
      </c>
      <c r="E4" s="1" t="s">
        <v>129</v>
      </c>
      <c r="F4" s="1" t="s">
        <v>130</v>
      </c>
    </row>
    <row r="5" spans="1:6" s="27" customFormat="1" ht="24.75" customHeight="1">
      <c r="A5" s="26" t="s">
        <v>131</v>
      </c>
      <c r="B5" s="48">
        <f>SUM(B6:B19)</f>
        <v>10140</v>
      </c>
      <c r="C5" s="48">
        <f>SUM(C6:C19)</f>
        <v>13243</v>
      </c>
      <c r="D5" s="49">
        <f>+C5/B5*100</f>
        <v>130.60157790927022</v>
      </c>
      <c r="E5" s="48">
        <f>SUM(E6:E19)</f>
        <v>13438</v>
      </c>
      <c r="F5" s="49">
        <f>+C5/E5*100-100</f>
        <v>-1.4511087959517823</v>
      </c>
    </row>
    <row r="6" spans="1:6" ht="24.75" customHeight="1">
      <c r="A6" s="25" t="s">
        <v>132</v>
      </c>
      <c r="B6" s="67"/>
      <c r="C6" s="67">
        <v>24</v>
      </c>
      <c r="D6" s="68" t="e">
        <f>+C6/B6*100</f>
        <v>#DIV/0!</v>
      </c>
      <c r="E6" s="67"/>
      <c r="F6" s="68" t="e">
        <f>+C6/E6*100-100</f>
        <v>#DIV/0!</v>
      </c>
    </row>
    <row r="7" spans="1:6" ht="24.75" customHeight="1" hidden="1">
      <c r="A7" s="25" t="s">
        <v>90</v>
      </c>
      <c r="B7" s="67"/>
      <c r="C7" s="67"/>
      <c r="D7" s="68" t="e">
        <f>+C7/B7*100</f>
        <v>#DIV/0!</v>
      </c>
      <c r="E7" s="67"/>
      <c r="F7" s="68" t="e">
        <f>+C7/E7*100-100</f>
        <v>#DIV/0!</v>
      </c>
    </row>
    <row r="8" spans="1:6" ht="24.75" customHeight="1" hidden="1">
      <c r="A8" s="25" t="s">
        <v>91</v>
      </c>
      <c r="B8" s="67"/>
      <c r="C8" s="67"/>
      <c r="D8" s="68" t="e">
        <f>+C8/B8*100</f>
        <v>#DIV/0!</v>
      </c>
      <c r="E8" s="67"/>
      <c r="F8" s="68" t="e">
        <f>+C8/E8*100-100</f>
        <v>#DIV/0!</v>
      </c>
    </row>
    <row r="9" spans="1:6" ht="24.75" customHeight="1" hidden="1">
      <c r="A9" s="25" t="s">
        <v>92</v>
      </c>
      <c r="B9" s="67"/>
      <c r="C9" s="67"/>
      <c r="D9" s="68"/>
      <c r="E9" s="67"/>
      <c r="F9" s="68"/>
    </row>
    <row r="10" spans="1:6" ht="24.75" customHeight="1" hidden="1">
      <c r="A10" s="25" t="s">
        <v>93</v>
      </c>
      <c r="B10" s="67"/>
      <c r="C10" s="67"/>
      <c r="D10" s="68" t="e">
        <f aca="true" t="shared" si="0" ref="D10:D31">+C10/B10*100</f>
        <v>#DIV/0!</v>
      </c>
      <c r="E10" s="67"/>
      <c r="F10" s="68" t="e">
        <f>+C10/E10*100-100</f>
        <v>#DIV/0!</v>
      </c>
    </row>
    <row r="11" spans="1:6" ht="24.75" customHeight="1">
      <c r="A11" s="25" t="s">
        <v>133</v>
      </c>
      <c r="B11" s="67">
        <v>70</v>
      </c>
      <c r="C11" s="67">
        <v>68</v>
      </c>
      <c r="D11" s="68">
        <f t="shared" si="0"/>
        <v>97.14285714285714</v>
      </c>
      <c r="E11" s="67">
        <v>79</v>
      </c>
      <c r="F11" s="68"/>
    </row>
    <row r="12" spans="1:6" ht="24.75" customHeight="1" hidden="1">
      <c r="A12" s="25" t="s">
        <v>95</v>
      </c>
      <c r="B12" s="67"/>
      <c r="C12" s="67"/>
      <c r="D12" s="68"/>
      <c r="E12" s="67"/>
      <c r="F12" s="68" t="e">
        <f aca="true" t="shared" si="1" ref="F12:F19">+C12/E12*100-100</f>
        <v>#DIV/0!</v>
      </c>
    </row>
    <row r="13" spans="1:6" ht="24.75" customHeight="1" hidden="1">
      <c r="A13" s="25" t="s">
        <v>96</v>
      </c>
      <c r="B13" s="67">
        <v>10</v>
      </c>
      <c r="C13" s="67"/>
      <c r="D13" s="68">
        <f t="shared" si="0"/>
        <v>0</v>
      </c>
      <c r="E13" s="67"/>
      <c r="F13" s="68" t="e">
        <f t="shared" si="1"/>
        <v>#DIV/0!</v>
      </c>
    </row>
    <row r="14" spans="1:6" ht="24.75" customHeight="1">
      <c r="A14" s="25" t="s">
        <v>97</v>
      </c>
      <c r="B14" s="67">
        <v>7000</v>
      </c>
      <c r="C14" s="67">
        <v>10866</v>
      </c>
      <c r="D14" s="68">
        <f t="shared" si="0"/>
        <v>155.22857142857143</v>
      </c>
      <c r="E14" s="67">
        <v>7121</v>
      </c>
      <c r="F14" s="68">
        <f t="shared" si="1"/>
        <v>52.59092824041568</v>
      </c>
    </row>
    <row r="15" spans="1:6" ht="24.75" customHeight="1">
      <c r="A15" s="25" t="s">
        <v>98</v>
      </c>
      <c r="B15" s="67">
        <v>1500</v>
      </c>
      <c r="C15" s="67">
        <v>1551</v>
      </c>
      <c r="D15" s="68">
        <f t="shared" si="0"/>
        <v>103.4</v>
      </c>
      <c r="E15" s="67">
        <v>2555</v>
      </c>
      <c r="F15" s="68">
        <f t="shared" si="1"/>
        <v>-39.29549902152642</v>
      </c>
    </row>
    <row r="16" spans="1:6" ht="24.75" customHeight="1">
      <c r="A16" s="25" t="s">
        <v>99</v>
      </c>
      <c r="B16" s="67">
        <v>700</v>
      </c>
      <c r="C16" s="67">
        <v>148</v>
      </c>
      <c r="D16" s="68">
        <f>+C16/B16*100</f>
        <v>21.142857142857142</v>
      </c>
      <c r="E16" s="67">
        <v>475</v>
      </c>
      <c r="F16" s="68">
        <f t="shared" si="1"/>
        <v>-68.84210526315789</v>
      </c>
    </row>
    <row r="17" spans="1:6" ht="24.75" customHeight="1" hidden="1">
      <c r="A17" s="25" t="s">
        <v>176</v>
      </c>
      <c r="B17" s="67"/>
      <c r="C17" s="67"/>
      <c r="D17" s="68"/>
      <c r="E17" s="67">
        <v>2861</v>
      </c>
      <c r="F17" s="68"/>
    </row>
    <row r="18" spans="1:6" ht="24.75" customHeight="1" hidden="1">
      <c r="A18" s="25" t="s">
        <v>171</v>
      </c>
      <c r="B18" s="67">
        <v>60</v>
      </c>
      <c r="C18" s="67"/>
      <c r="D18" s="68">
        <f>+C18/B18*100</f>
        <v>0</v>
      </c>
      <c r="E18" s="67">
        <v>8</v>
      </c>
      <c r="F18" s="68">
        <f t="shared" si="1"/>
        <v>-100</v>
      </c>
    </row>
    <row r="19" spans="1:6" ht="24.75" customHeight="1">
      <c r="A19" s="25" t="s">
        <v>170</v>
      </c>
      <c r="B19" s="67">
        <v>800</v>
      </c>
      <c r="C19" s="67">
        <v>586</v>
      </c>
      <c r="D19" s="68">
        <f>+C19/B19*100</f>
        <v>73.25</v>
      </c>
      <c r="E19" s="67">
        <v>339</v>
      </c>
      <c r="F19" s="68">
        <f t="shared" si="1"/>
        <v>72.8613569321534</v>
      </c>
    </row>
    <row r="20" spans="1:11" ht="24.75" customHeight="1">
      <c r="A20" s="32" t="s">
        <v>123</v>
      </c>
      <c r="B20" s="33">
        <f>SUM(B26:B45)</f>
        <v>15094</v>
      </c>
      <c r="C20" s="33">
        <f>SUM(C21:C45)</f>
        <v>10535</v>
      </c>
      <c r="D20" s="34">
        <f>+C20/B20*100</f>
        <v>69.7959454087717</v>
      </c>
      <c r="E20" s="33">
        <f>SUM(E21:E45)</f>
        <v>15119</v>
      </c>
      <c r="F20" s="34">
        <f aca="true" t="shared" si="2" ref="F20:F45">+C20/E20*100-100</f>
        <v>-30.319465573119913</v>
      </c>
      <c r="K20" s="57"/>
    </row>
    <row r="21" spans="1:6" ht="24.75" customHeight="1" hidden="1">
      <c r="A21" s="30" t="s">
        <v>102</v>
      </c>
      <c r="B21" s="37">
        <f aca="true" t="shared" si="3" ref="B21:B43">+C21</f>
        <v>0</v>
      </c>
      <c r="C21" s="38"/>
      <c r="D21" s="39" t="e">
        <f t="shared" si="0"/>
        <v>#DIV/0!</v>
      </c>
      <c r="E21" s="40"/>
      <c r="F21" s="39" t="e">
        <f t="shared" si="2"/>
        <v>#DIV/0!</v>
      </c>
    </row>
    <row r="22" spans="1:6" ht="24.75" customHeight="1" hidden="1">
      <c r="A22" s="30" t="s">
        <v>103</v>
      </c>
      <c r="B22" s="37">
        <f t="shared" si="3"/>
        <v>0</v>
      </c>
      <c r="C22" s="38"/>
      <c r="D22" s="39" t="e">
        <f t="shared" si="0"/>
        <v>#DIV/0!</v>
      </c>
      <c r="E22" s="40"/>
      <c r="F22" s="39" t="e">
        <f t="shared" si="2"/>
        <v>#DIV/0!</v>
      </c>
    </row>
    <row r="23" spans="1:6" ht="24.75" customHeight="1" hidden="1">
      <c r="A23" s="30" t="s">
        <v>135</v>
      </c>
      <c r="B23" s="37">
        <f t="shared" si="3"/>
        <v>0</v>
      </c>
      <c r="C23" s="38"/>
      <c r="D23" s="39" t="e">
        <f t="shared" si="0"/>
        <v>#DIV/0!</v>
      </c>
      <c r="E23" s="41"/>
      <c r="F23" s="39" t="e">
        <f t="shared" si="2"/>
        <v>#DIV/0!</v>
      </c>
    </row>
    <row r="24" spans="1:6" ht="24.75" customHeight="1" hidden="1">
      <c r="A24" s="30" t="s">
        <v>104</v>
      </c>
      <c r="B24" s="37">
        <f t="shared" si="3"/>
        <v>0</v>
      </c>
      <c r="C24" s="38"/>
      <c r="D24" s="39" t="e">
        <f t="shared" si="0"/>
        <v>#DIV/0!</v>
      </c>
      <c r="E24" s="41"/>
      <c r="F24" s="39" t="e">
        <f t="shared" si="2"/>
        <v>#DIV/0!</v>
      </c>
    </row>
    <row r="25" spans="1:6" ht="24.75" customHeight="1" hidden="1">
      <c r="A25" s="30" t="s">
        <v>105</v>
      </c>
      <c r="B25" s="37">
        <f t="shared" si="3"/>
        <v>0</v>
      </c>
      <c r="C25" s="38"/>
      <c r="D25" s="39" t="e">
        <f t="shared" si="0"/>
        <v>#DIV/0!</v>
      </c>
      <c r="E25" s="41"/>
      <c r="F25" s="39" t="e">
        <f t="shared" si="2"/>
        <v>#DIV/0!</v>
      </c>
    </row>
    <row r="26" spans="1:6" ht="24.75" customHeight="1">
      <c r="A26" s="30" t="s">
        <v>106</v>
      </c>
      <c r="B26" s="37"/>
      <c r="C26" s="38"/>
      <c r="D26" s="39" t="e">
        <f t="shared" si="0"/>
        <v>#DIV/0!</v>
      </c>
      <c r="E26" s="40">
        <v>3249</v>
      </c>
      <c r="F26" s="39">
        <f t="shared" si="2"/>
        <v>-100</v>
      </c>
    </row>
    <row r="27" spans="1:6" ht="24.75" customHeight="1">
      <c r="A27" s="30" t="s">
        <v>134</v>
      </c>
      <c r="B27" s="37">
        <f>+C27+1149</f>
        <v>8730</v>
      </c>
      <c r="C27" s="38">
        <v>7581</v>
      </c>
      <c r="D27" s="39">
        <f t="shared" si="0"/>
        <v>86.83848797250859</v>
      </c>
      <c r="E27" s="40">
        <v>8221</v>
      </c>
      <c r="F27" s="39">
        <f t="shared" si="2"/>
        <v>-7.784941004743956</v>
      </c>
    </row>
    <row r="28" spans="1:6" ht="24.75" customHeight="1" hidden="1">
      <c r="A28" s="30" t="s">
        <v>124</v>
      </c>
      <c r="B28" s="37">
        <f t="shared" si="3"/>
        <v>0</v>
      </c>
      <c r="C28" s="38"/>
      <c r="D28" s="39" t="e">
        <f t="shared" si="0"/>
        <v>#DIV/0!</v>
      </c>
      <c r="E28" s="41"/>
      <c r="F28" s="39"/>
    </row>
    <row r="29" spans="1:6" ht="24.75" customHeight="1" hidden="1">
      <c r="A29" s="30" t="s">
        <v>107</v>
      </c>
      <c r="B29" s="37">
        <f t="shared" si="3"/>
        <v>0</v>
      </c>
      <c r="C29" s="37"/>
      <c r="D29" s="39" t="e">
        <f t="shared" si="0"/>
        <v>#DIV/0!</v>
      </c>
      <c r="E29" s="41"/>
      <c r="F29" s="39" t="e">
        <f t="shared" si="2"/>
        <v>#DIV/0!</v>
      </c>
    </row>
    <row r="30" spans="1:6" ht="24.75" customHeight="1" hidden="1">
      <c r="A30" s="30" t="s">
        <v>108</v>
      </c>
      <c r="B30" s="37">
        <f t="shared" si="3"/>
        <v>0</v>
      </c>
      <c r="C30" s="37"/>
      <c r="D30" s="39" t="e">
        <f t="shared" si="0"/>
        <v>#DIV/0!</v>
      </c>
      <c r="E30" s="37"/>
      <c r="F30" s="39"/>
    </row>
    <row r="31" spans="1:6" ht="24.75" customHeight="1">
      <c r="A31" s="31" t="s">
        <v>109</v>
      </c>
      <c r="B31" s="37">
        <f t="shared" si="3"/>
        <v>33</v>
      </c>
      <c r="C31" s="37">
        <v>33</v>
      </c>
      <c r="D31" s="39">
        <f t="shared" si="0"/>
        <v>100</v>
      </c>
      <c r="E31" s="41"/>
      <c r="F31" s="39" t="e">
        <f t="shared" si="2"/>
        <v>#DIV/0!</v>
      </c>
    </row>
    <row r="32" spans="1:6" ht="24.75" customHeight="1">
      <c r="A32" s="30" t="s">
        <v>110</v>
      </c>
      <c r="B32" s="37">
        <f>+C32+135</f>
        <v>1189</v>
      </c>
      <c r="C32" s="37">
        <v>1054</v>
      </c>
      <c r="D32" s="39">
        <f aca="true" t="shared" si="4" ref="D32:D45">+C32/B32*100</f>
        <v>88.64592094196804</v>
      </c>
      <c r="E32" s="41">
        <v>2000</v>
      </c>
      <c r="F32" s="39">
        <f t="shared" si="2"/>
        <v>-47.3</v>
      </c>
    </row>
    <row r="33" spans="1:6" ht="24.75" customHeight="1" hidden="1">
      <c r="A33" s="30" t="s">
        <v>136</v>
      </c>
      <c r="B33" s="37">
        <f t="shared" si="3"/>
        <v>0</v>
      </c>
      <c r="C33" s="35"/>
      <c r="D33" s="36" t="e">
        <f t="shared" si="4"/>
        <v>#DIV/0!</v>
      </c>
      <c r="E33" s="35"/>
      <c r="F33" s="36"/>
    </row>
    <row r="34" spans="1:6" ht="24.75" customHeight="1" hidden="1">
      <c r="A34" s="30" t="s">
        <v>111</v>
      </c>
      <c r="B34" s="37">
        <f t="shared" si="3"/>
        <v>0</v>
      </c>
      <c r="C34" s="37"/>
      <c r="D34" s="39" t="e">
        <f t="shared" si="4"/>
        <v>#DIV/0!</v>
      </c>
      <c r="E34" s="41"/>
      <c r="F34" s="39" t="e">
        <f t="shared" si="2"/>
        <v>#DIV/0!</v>
      </c>
    </row>
    <row r="35" spans="1:6" ht="24.75" customHeight="1" hidden="1">
      <c r="A35" s="30" t="s">
        <v>112</v>
      </c>
      <c r="B35" s="37">
        <f t="shared" si="3"/>
        <v>0</v>
      </c>
      <c r="C35" s="38"/>
      <c r="D35" s="39" t="e">
        <f t="shared" si="4"/>
        <v>#DIV/0!</v>
      </c>
      <c r="E35" s="41"/>
      <c r="F35" s="39" t="e">
        <f t="shared" si="2"/>
        <v>#DIV/0!</v>
      </c>
    </row>
    <row r="36" spans="1:6" ht="24.75" customHeight="1" hidden="1">
      <c r="A36" s="30" t="s">
        <v>113</v>
      </c>
      <c r="B36" s="37">
        <f t="shared" si="3"/>
        <v>0</v>
      </c>
      <c r="C36" s="38"/>
      <c r="D36" s="39"/>
      <c r="E36" s="37"/>
      <c r="F36" s="39" t="e">
        <f t="shared" si="2"/>
        <v>#DIV/0!</v>
      </c>
    </row>
    <row r="37" spans="1:6" ht="24.75" customHeight="1" hidden="1">
      <c r="A37" s="30" t="s">
        <v>114</v>
      </c>
      <c r="B37" s="37">
        <f t="shared" si="3"/>
        <v>0</v>
      </c>
      <c r="C37" s="38"/>
      <c r="D37" s="39" t="e">
        <f t="shared" si="4"/>
        <v>#DIV/0!</v>
      </c>
      <c r="E37" s="37"/>
      <c r="F37" s="39" t="e">
        <f t="shared" si="2"/>
        <v>#DIV/0!</v>
      </c>
    </row>
    <row r="38" spans="1:6" ht="24.75" customHeight="1">
      <c r="A38" s="30" t="s">
        <v>115</v>
      </c>
      <c r="B38" s="37">
        <f t="shared" si="3"/>
        <v>3</v>
      </c>
      <c r="C38" s="38">
        <v>3</v>
      </c>
      <c r="D38" s="39">
        <f t="shared" si="4"/>
        <v>100</v>
      </c>
      <c r="E38" s="37"/>
      <c r="F38" s="39" t="e">
        <f t="shared" si="2"/>
        <v>#DIV/0!</v>
      </c>
    </row>
    <row r="39" spans="1:6" ht="24.75" customHeight="1" hidden="1">
      <c r="A39" s="30" t="s">
        <v>137</v>
      </c>
      <c r="B39" s="37">
        <f t="shared" si="3"/>
        <v>0</v>
      </c>
      <c r="C39" s="28"/>
      <c r="D39" s="36" t="e">
        <f t="shared" si="4"/>
        <v>#DIV/0!</v>
      </c>
      <c r="E39" s="28"/>
      <c r="F39" s="39" t="e">
        <f t="shared" si="2"/>
        <v>#DIV/0!</v>
      </c>
    </row>
    <row r="40" spans="1:6" ht="24.75" customHeight="1" hidden="1">
      <c r="A40" s="30" t="s">
        <v>116</v>
      </c>
      <c r="B40" s="37">
        <f t="shared" si="3"/>
        <v>0</v>
      </c>
      <c r="C40" s="38"/>
      <c r="D40" s="39" t="e">
        <f t="shared" si="4"/>
        <v>#DIV/0!</v>
      </c>
      <c r="E40" s="37">
        <v>775</v>
      </c>
      <c r="F40" s="39">
        <f t="shared" si="2"/>
        <v>-100</v>
      </c>
    </row>
    <row r="41" spans="1:6" ht="24.75" customHeight="1" hidden="1">
      <c r="A41" s="30" t="s">
        <v>117</v>
      </c>
      <c r="B41" s="37">
        <f t="shared" si="3"/>
        <v>0</v>
      </c>
      <c r="C41" s="38"/>
      <c r="D41" s="39" t="e">
        <f t="shared" si="4"/>
        <v>#DIV/0!</v>
      </c>
      <c r="E41" s="37"/>
      <c r="F41" s="39" t="e">
        <f t="shared" si="2"/>
        <v>#DIV/0!</v>
      </c>
    </row>
    <row r="42" spans="1:6" ht="24.75" customHeight="1" hidden="1">
      <c r="A42" s="30" t="s">
        <v>118</v>
      </c>
      <c r="B42" s="37">
        <f t="shared" si="3"/>
        <v>0</v>
      </c>
      <c r="C42" s="38"/>
      <c r="D42" s="39" t="e">
        <f t="shared" si="4"/>
        <v>#DIV/0!</v>
      </c>
      <c r="E42" s="37"/>
      <c r="F42" s="39" t="e">
        <f t="shared" si="2"/>
        <v>#DIV/0!</v>
      </c>
    </row>
    <row r="43" spans="1:6" ht="24.75" customHeight="1" hidden="1">
      <c r="A43" s="30" t="s">
        <v>119</v>
      </c>
      <c r="B43" s="37">
        <f t="shared" si="3"/>
        <v>0</v>
      </c>
      <c r="C43" s="38"/>
      <c r="D43" s="39" t="e">
        <f t="shared" si="4"/>
        <v>#DIV/0!</v>
      </c>
      <c r="E43" s="37">
        <v>100</v>
      </c>
      <c r="F43" s="39">
        <f t="shared" si="2"/>
        <v>-100</v>
      </c>
    </row>
    <row r="44" spans="1:6" ht="24.75" customHeight="1">
      <c r="A44" s="30" t="s">
        <v>121</v>
      </c>
      <c r="B44" s="37">
        <f>+C44+1830+1262</f>
        <v>4487</v>
      </c>
      <c r="C44" s="38">
        <f>811+584</f>
        <v>1395</v>
      </c>
      <c r="D44" s="39">
        <f t="shared" si="4"/>
        <v>31.089815021172274</v>
      </c>
      <c r="E44" s="37">
        <v>509</v>
      </c>
      <c r="F44" s="39">
        <f t="shared" si="2"/>
        <v>174.06679764243614</v>
      </c>
    </row>
    <row r="45" spans="1:6" ht="24.75" customHeight="1">
      <c r="A45" s="30" t="s">
        <v>120</v>
      </c>
      <c r="B45" s="37">
        <f>+C45+183</f>
        <v>652</v>
      </c>
      <c r="C45" s="38">
        <f>236+227+6</f>
        <v>469</v>
      </c>
      <c r="D45" s="39">
        <f t="shared" si="4"/>
        <v>71.93251533742331</v>
      </c>
      <c r="E45" s="37">
        <v>265</v>
      </c>
      <c r="F45" s="39">
        <f t="shared" si="2"/>
        <v>76.98113207547169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4" useFirstPageNumber="1" horizontalDpi="600" verticalDpi="600" orientation="portrait" paperSize="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PageLayoutView="0" workbookViewId="0" topLeftCell="A1">
      <selection activeCell="H15" sqref="H15"/>
    </sheetView>
  </sheetViews>
  <sheetFormatPr defaultColWidth="9.00390625" defaultRowHeight="14.25"/>
  <cols>
    <col min="1" max="1" width="30.875" style="20" customWidth="1"/>
    <col min="2" max="2" width="10.00390625" style="20" customWidth="1"/>
    <col min="3" max="4" width="10.125" style="20" customWidth="1"/>
    <col min="5" max="5" width="10.125" style="20" hidden="1" customWidth="1"/>
    <col min="6" max="16384" width="9.00390625" style="20" customWidth="1"/>
  </cols>
  <sheetData>
    <row r="1" spans="1:6" ht="76.5" customHeight="1">
      <c r="A1" s="75" t="s">
        <v>173</v>
      </c>
      <c r="B1" s="75"/>
      <c r="C1" s="75"/>
      <c r="D1" s="75"/>
      <c r="E1" s="75"/>
      <c r="F1" s="75"/>
    </row>
    <row r="2" spans="1:5" ht="20.25" customHeight="1">
      <c r="A2" s="43"/>
      <c r="B2" s="43"/>
      <c r="C2" s="43"/>
      <c r="D2" s="43"/>
      <c r="E2" s="43"/>
    </row>
    <row r="3" spans="3:5" ht="13.5" customHeight="1">
      <c r="C3" s="23"/>
      <c r="D3" s="24" t="s">
        <v>88</v>
      </c>
      <c r="E3" s="52"/>
    </row>
    <row r="4" spans="1:6" ht="35.25" customHeight="1">
      <c r="A4" s="44" t="s">
        <v>141</v>
      </c>
      <c r="B4" s="45" t="s">
        <v>54</v>
      </c>
      <c r="C4" s="45" t="s">
        <v>178</v>
      </c>
      <c r="D4" s="45" t="s">
        <v>48</v>
      </c>
      <c r="E4" s="45" t="s">
        <v>180</v>
      </c>
      <c r="F4" s="45" t="s">
        <v>57</v>
      </c>
    </row>
    <row r="5" spans="1:6" ht="27.75" customHeight="1">
      <c r="A5" s="46" t="s">
        <v>142</v>
      </c>
      <c r="B5" s="48">
        <f>SUM(B6:B10)</f>
        <v>67918</v>
      </c>
      <c r="C5" s="48">
        <f>SUM(C6:C10)</f>
        <v>61355</v>
      </c>
      <c r="D5" s="54">
        <f>C5/B5*100</f>
        <v>90.33687682205012</v>
      </c>
      <c r="E5" s="48">
        <f>SUM(E6:E10)</f>
        <v>40620</v>
      </c>
      <c r="F5" s="49">
        <v>54.17</v>
      </c>
    </row>
    <row r="6" spans="1:6" ht="27.75" customHeight="1">
      <c r="A6" s="47" t="s">
        <v>144</v>
      </c>
      <c r="B6" s="59">
        <v>55179</v>
      </c>
      <c r="C6" s="59">
        <v>49702</v>
      </c>
      <c r="D6" s="55">
        <f aca="true" t="shared" si="0" ref="D6:D16">C6/B6*100</f>
        <v>90.0741224016383</v>
      </c>
      <c r="E6" s="50">
        <v>29953</v>
      </c>
      <c r="F6" s="51">
        <v>62.79</v>
      </c>
    </row>
    <row r="7" spans="1:6" ht="27.75" customHeight="1">
      <c r="A7" s="47" t="s">
        <v>145</v>
      </c>
      <c r="B7" s="59">
        <v>2239</v>
      </c>
      <c r="C7" s="59">
        <v>1999</v>
      </c>
      <c r="D7" s="55">
        <f t="shared" si="0"/>
        <v>89.28092898615454</v>
      </c>
      <c r="E7" s="50">
        <v>2347</v>
      </c>
      <c r="F7" s="51">
        <v>-6.85</v>
      </c>
    </row>
    <row r="8" spans="1:6" ht="27.75" customHeight="1">
      <c r="A8" s="47" t="s">
        <v>146</v>
      </c>
      <c r="B8" s="59">
        <v>8768</v>
      </c>
      <c r="C8" s="59">
        <v>8703</v>
      </c>
      <c r="D8" s="55">
        <f t="shared" si="0"/>
        <v>99.25866788321169</v>
      </c>
      <c r="E8" s="50">
        <v>7419</v>
      </c>
      <c r="F8" s="51">
        <v>37.08</v>
      </c>
    </row>
    <row r="9" spans="1:6" ht="27.75" customHeight="1">
      <c r="A9" s="47" t="s">
        <v>147</v>
      </c>
      <c r="B9" s="59">
        <v>1295</v>
      </c>
      <c r="C9" s="59">
        <v>501</v>
      </c>
      <c r="D9" s="55">
        <f t="shared" si="0"/>
        <v>38.687258687258684</v>
      </c>
      <c r="E9" s="50">
        <v>514</v>
      </c>
      <c r="F9" s="51">
        <v>15.35</v>
      </c>
    </row>
    <row r="10" spans="1:6" ht="27.75" customHeight="1">
      <c r="A10" s="47" t="s">
        <v>148</v>
      </c>
      <c r="B10" s="59">
        <v>437</v>
      </c>
      <c r="C10" s="59">
        <v>450</v>
      </c>
      <c r="D10" s="55">
        <f t="shared" si="0"/>
        <v>102.97482837528604</v>
      </c>
      <c r="E10" s="50">
        <v>387</v>
      </c>
      <c r="F10" s="51">
        <v>33.27</v>
      </c>
    </row>
    <row r="11" spans="1:6" ht="27.75" customHeight="1">
      <c r="A11" s="46" t="s">
        <v>143</v>
      </c>
      <c r="B11" s="48">
        <f>SUM(B12:B16)</f>
        <v>49272</v>
      </c>
      <c r="C11" s="48">
        <f>SUM(C12:C16)</f>
        <v>46701</v>
      </c>
      <c r="D11" s="54">
        <f t="shared" si="0"/>
        <v>94.78202630297126</v>
      </c>
      <c r="E11" s="48">
        <f>SUM(E12:E16)</f>
        <v>37317</v>
      </c>
      <c r="F11" s="49">
        <v>34.32</v>
      </c>
    </row>
    <row r="12" spans="1:6" ht="27.75" customHeight="1">
      <c r="A12" s="47" t="s">
        <v>144</v>
      </c>
      <c r="B12" s="59">
        <v>39272</v>
      </c>
      <c r="C12" s="59">
        <v>36530</v>
      </c>
      <c r="D12" s="55">
        <f t="shared" si="0"/>
        <v>93.01792625789366</v>
      </c>
      <c r="E12" s="50">
        <v>28928</v>
      </c>
      <c r="F12" s="51">
        <v>33.62</v>
      </c>
    </row>
    <row r="13" spans="1:6" ht="27.75" customHeight="1">
      <c r="A13" s="47" t="s">
        <v>145</v>
      </c>
      <c r="B13" s="59">
        <v>1007</v>
      </c>
      <c r="C13" s="59">
        <v>875</v>
      </c>
      <c r="D13" s="55">
        <f t="shared" si="0"/>
        <v>86.89175769612712</v>
      </c>
      <c r="E13" s="50">
        <v>155</v>
      </c>
      <c r="F13" s="51">
        <v>16.61</v>
      </c>
    </row>
    <row r="14" spans="1:6" ht="27.75" customHeight="1">
      <c r="A14" s="47" t="s">
        <v>146</v>
      </c>
      <c r="B14" s="59">
        <v>8071</v>
      </c>
      <c r="C14" s="59">
        <v>8300</v>
      </c>
      <c r="D14" s="55">
        <f t="shared" si="0"/>
        <v>102.83731879568828</v>
      </c>
      <c r="E14" s="50">
        <v>7137</v>
      </c>
      <c r="F14" s="51">
        <v>40.43</v>
      </c>
    </row>
    <row r="15" spans="1:6" ht="27.75" customHeight="1">
      <c r="A15" s="47" t="s">
        <v>147</v>
      </c>
      <c r="B15" s="59">
        <v>812</v>
      </c>
      <c r="C15" s="59">
        <v>886</v>
      </c>
      <c r="D15" s="55">
        <f t="shared" si="0"/>
        <v>109.11330049261083</v>
      </c>
      <c r="E15" s="50">
        <v>1043</v>
      </c>
      <c r="F15" s="51">
        <v>70.93</v>
      </c>
    </row>
    <row r="16" spans="1:6" ht="27.75" customHeight="1">
      <c r="A16" s="47" t="s">
        <v>148</v>
      </c>
      <c r="B16" s="59">
        <v>110</v>
      </c>
      <c r="C16" s="59">
        <v>110</v>
      </c>
      <c r="D16" s="55">
        <f t="shared" si="0"/>
        <v>100</v>
      </c>
      <c r="E16" s="50">
        <v>54</v>
      </c>
      <c r="F16" s="51">
        <v>-56.41</v>
      </c>
    </row>
    <row r="17" ht="19.5" customHeight="1"/>
  </sheetData>
  <sheetProtection/>
  <mergeCells count="1">
    <mergeCell ref="A1:F1"/>
  </mergeCells>
  <printOptions horizontalCentered="1"/>
  <pageMargins left="0.984251968503937" right="0.5511811023622047" top="0.7086614173228347" bottom="0.7874015748031497" header="0.35433070866141736" footer="0.4724409448818898"/>
  <pageSetup errors="blank" firstPageNumber="15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PageLayoutView="0" workbookViewId="0" topLeftCell="A17">
      <selection activeCell="I12" sqref="I12"/>
    </sheetView>
  </sheetViews>
  <sheetFormatPr defaultColWidth="9.00390625" defaultRowHeight="14.25"/>
  <cols>
    <col min="1" max="1" width="30.50390625" style="8" customWidth="1"/>
    <col min="2" max="3" width="9.625" style="8" customWidth="1"/>
    <col min="4" max="4" width="11.125" style="8" customWidth="1"/>
    <col min="5" max="5" width="9.625" style="8" hidden="1" customWidth="1"/>
    <col min="6" max="6" width="9.625" style="8" customWidth="1"/>
    <col min="7" max="16384" width="9.00390625" style="4" customWidth="1"/>
  </cols>
  <sheetData>
    <row r="1" spans="1:6" ht="30" customHeight="1">
      <c r="A1" s="71" t="s">
        <v>151</v>
      </c>
      <c r="B1" s="71"/>
      <c r="C1" s="71"/>
      <c r="D1" s="71"/>
      <c r="E1" s="71"/>
      <c r="F1" s="71"/>
    </row>
    <row r="2" spans="1:6" ht="20.2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72" t="s">
        <v>5</v>
      </c>
      <c r="E3" s="72"/>
      <c r="F3" s="72"/>
    </row>
    <row r="4" spans="1:6" ht="35.25" customHeight="1">
      <c r="A4" s="1" t="s">
        <v>6</v>
      </c>
      <c r="B4" s="1" t="s">
        <v>54</v>
      </c>
      <c r="C4" s="1" t="s">
        <v>152</v>
      </c>
      <c r="D4" s="1" t="s">
        <v>48</v>
      </c>
      <c r="E4" s="1" t="s">
        <v>56</v>
      </c>
      <c r="F4" s="1" t="s">
        <v>7</v>
      </c>
    </row>
    <row r="5" spans="1:6" ht="22.5" customHeight="1">
      <c r="A5" s="13" t="s">
        <v>79</v>
      </c>
      <c r="B5" s="60">
        <f>SUM(B6,B24)</f>
        <v>582500</v>
      </c>
      <c r="C5" s="60">
        <f>SUM(C6,C24)</f>
        <v>456399</v>
      </c>
      <c r="D5" s="14">
        <f aca="true" t="shared" si="0" ref="D5:D32">C5/B5*100</f>
        <v>78.35175965665236</v>
      </c>
      <c r="E5" s="60">
        <f>SUM(E6,E24)</f>
        <v>432801</v>
      </c>
      <c r="F5" s="14">
        <v>9.2</v>
      </c>
    </row>
    <row r="6" spans="1:6" ht="22.5" customHeight="1">
      <c r="A6" s="9" t="s">
        <v>59</v>
      </c>
      <c r="B6" s="61">
        <f>SUM(B7:B23)</f>
        <v>323012</v>
      </c>
      <c r="C6" s="61">
        <f>SUM(C7:C23)</f>
        <v>240702</v>
      </c>
      <c r="D6" s="10">
        <f t="shared" si="0"/>
        <v>74.51797456441247</v>
      </c>
      <c r="E6" s="61">
        <f>SUM(E7:E23)</f>
        <v>232114</v>
      </c>
      <c r="F6" s="10">
        <v>7.9</v>
      </c>
    </row>
    <row r="7" spans="1:6" ht="22.5" customHeight="1">
      <c r="A7" s="2" t="s">
        <v>0</v>
      </c>
      <c r="B7" s="62">
        <v>63682</v>
      </c>
      <c r="C7" s="63">
        <v>46859</v>
      </c>
      <c r="D7" s="10">
        <f t="shared" si="0"/>
        <v>73.58280204767438</v>
      </c>
      <c r="E7" s="63">
        <v>45382</v>
      </c>
      <c r="F7" s="10">
        <f aca="true" t="shared" si="1" ref="F7:F32">C7/E7*100-100</f>
        <v>3.2545943325547455</v>
      </c>
    </row>
    <row r="8" spans="1:6" ht="22.5" customHeight="1">
      <c r="A8" s="3" t="s">
        <v>12</v>
      </c>
      <c r="B8" s="62">
        <v>9279</v>
      </c>
      <c r="C8" s="63">
        <v>9702</v>
      </c>
      <c r="D8" s="10">
        <f t="shared" si="0"/>
        <v>104.55868089233753</v>
      </c>
      <c r="E8" s="63">
        <v>7308</v>
      </c>
      <c r="F8" s="10">
        <f t="shared" si="1"/>
        <v>32.758620689655174</v>
      </c>
    </row>
    <row r="9" spans="1:6" ht="22.5" customHeight="1">
      <c r="A9" s="3" t="s">
        <v>1</v>
      </c>
      <c r="B9" s="62">
        <v>116727</v>
      </c>
      <c r="C9" s="63">
        <v>80255</v>
      </c>
      <c r="D9" s="10">
        <f t="shared" si="0"/>
        <v>68.75444413032118</v>
      </c>
      <c r="E9" s="63">
        <v>73054</v>
      </c>
      <c r="F9" s="10">
        <f t="shared" si="1"/>
        <v>9.85709201412655</v>
      </c>
    </row>
    <row r="10" spans="1:6" ht="22.5" customHeight="1">
      <c r="A10" s="3" t="s">
        <v>13</v>
      </c>
      <c r="B10" s="62">
        <v>55480</v>
      </c>
      <c r="C10" s="63">
        <v>44922</v>
      </c>
      <c r="D10" s="10">
        <f t="shared" si="0"/>
        <v>80.96971881759193</v>
      </c>
      <c r="E10" s="63">
        <v>50328</v>
      </c>
      <c r="F10" s="10">
        <f t="shared" si="1"/>
        <v>-10.741535526943252</v>
      </c>
    </row>
    <row r="11" spans="1:6" ht="22.5" customHeight="1" hidden="1">
      <c r="A11" s="3" t="s">
        <v>14</v>
      </c>
      <c r="B11" s="62"/>
      <c r="C11" s="63">
        <v>0</v>
      </c>
      <c r="D11" s="10"/>
      <c r="E11" s="63">
        <v>0</v>
      </c>
      <c r="F11" s="10"/>
    </row>
    <row r="12" spans="1:6" ht="22.5" customHeight="1">
      <c r="A12" s="3" t="s">
        <v>2</v>
      </c>
      <c r="B12" s="62">
        <v>17300</v>
      </c>
      <c r="C12" s="63">
        <v>14048</v>
      </c>
      <c r="D12" s="10">
        <f t="shared" si="0"/>
        <v>81.20231213872833</v>
      </c>
      <c r="E12" s="63">
        <v>14957</v>
      </c>
      <c r="F12" s="10">
        <f t="shared" si="1"/>
        <v>-6.077421942902987</v>
      </c>
    </row>
    <row r="13" spans="1:6" ht="22.5" customHeight="1">
      <c r="A13" s="3" t="s">
        <v>15</v>
      </c>
      <c r="B13" s="62">
        <v>5333</v>
      </c>
      <c r="C13" s="64">
        <v>3608</v>
      </c>
      <c r="D13" s="10">
        <f t="shared" si="0"/>
        <v>67.65422838927432</v>
      </c>
      <c r="E13" s="64">
        <v>4367</v>
      </c>
      <c r="F13" s="10">
        <f t="shared" si="1"/>
        <v>-17.38035264483628</v>
      </c>
    </row>
    <row r="14" spans="1:6" ht="22.5" customHeight="1" hidden="1">
      <c r="A14" s="3" t="s">
        <v>16</v>
      </c>
      <c r="B14" s="62"/>
      <c r="C14" s="64"/>
      <c r="D14" s="10"/>
      <c r="E14" s="64"/>
      <c r="F14" s="10"/>
    </row>
    <row r="15" spans="1:6" ht="22.5" customHeight="1">
      <c r="A15" s="3" t="s">
        <v>3</v>
      </c>
      <c r="B15" s="62">
        <v>9574</v>
      </c>
      <c r="C15" s="64">
        <v>7444</v>
      </c>
      <c r="D15" s="10">
        <f t="shared" si="0"/>
        <v>77.75224566534365</v>
      </c>
      <c r="E15" s="64">
        <v>6867</v>
      </c>
      <c r="F15" s="10">
        <f t="shared" si="1"/>
        <v>8.402504732779974</v>
      </c>
    </row>
    <row r="16" spans="1:6" ht="22.5" customHeight="1">
      <c r="A16" s="3" t="s">
        <v>17</v>
      </c>
      <c r="B16" s="62">
        <v>5542</v>
      </c>
      <c r="C16" s="64">
        <v>3604</v>
      </c>
      <c r="D16" s="10">
        <f t="shared" si="0"/>
        <v>65.03067484662577</v>
      </c>
      <c r="E16" s="64">
        <v>3551</v>
      </c>
      <c r="F16" s="10">
        <f t="shared" si="1"/>
        <v>1.492537313432834</v>
      </c>
    </row>
    <row r="17" spans="1:6" ht="22.5" customHeight="1">
      <c r="A17" s="3" t="s">
        <v>18</v>
      </c>
      <c r="B17" s="62">
        <v>2564</v>
      </c>
      <c r="C17" s="64">
        <v>1731</v>
      </c>
      <c r="D17" s="10">
        <f t="shared" si="0"/>
        <v>67.51170046801872</v>
      </c>
      <c r="E17" s="64">
        <v>1808</v>
      </c>
      <c r="F17" s="10">
        <f t="shared" si="1"/>
        <v>-4.258849557522126</v>
      </c>
    </row>
    <row r="18" spans="1:6" ht="22.5" customHeight="1">
      <c r="A18" s="3" t="s">
        <v>19</v>
      </c>
      <c r="B18" s="62">
        <v>9686</v>
      </c>
      <c r="C18" s="64">
        <v>4418</v>
      </c>
      <c r="D18" s="10">
        <f t="shared" si="0"/>
        <v>45.61222382820566</v>
      </c>
      <c r="E18" s="64">
        <v>4327</v>
      </c>
      <c r="F18" s="10">
        <f t="shared" si="1"/>
        <v>2.1030737231338037</v>
      </c>
    </row>
    <row r="19" spans="1:6" ht="22.5" customHeight="1">
      <c r="A19" s="3" t="s">
        <v>20</v>
      </c>
      <c r="B19" s="62">
        <v>10270</v>
      </c>
      <c r="C19" s="64">
        <v>10050</v>
      </c>
      <c r="D19" s="10">
        <f t="shared" si="0"/>
        <v>97.85783836416748</v>
      </c>
      <c r="E19" s="64">
        <v>7632</v>
      </c>
      <c r="F19" s="10">
        <f t="shared" si="1"/>
        <v>31.682389937106933</v>
      </c>
    </row>
    <row r="20" spans="1:6" ht="22.5" customHeight="1">
      <c r="A20" s="2" t="s">
        <v>32</v>
      </c>
      <c r="B20" s="62">
        <v>5850</v>
      </c>
      <c r="C20" s="63">
        <v>5291</v>
      </c>
      <c r="D20" s="10">
        <f t="shared" si="0"/>
        <v>90.44444444444444</v>
      </c>
      <c r="E20" s="63">
        <v>4458</v>
      </c>
      <c r="F20" s="10">
        <f t="shared" si="1"/>
        <v>18.68550919694931</v>
      </c>
    </row>
    <row r="21" spans="1:6" ht="22.5" customHeight="1">
      <c r="A21" s="2" t="s">
        <v>21</v>
      </c>
      <c r="B21" s="62">
        <v>3335</v>
      </c>
      <c r="C21" s="63">
        <v>2273</v>
      </c>
      <c r="D21" s="10">
        <f t="shared" si="0"/>
        <v>68.1559220389805</v>
      </c>
      <c r="E21" s="63">
        <v>1752</v>
      </c>
      <c r="F21" s="10">
        <f t="shared" si="1"/>
        <v>29.73744292237444</v>
      </c>
    </row>
    <row r="22" spans="1:6" ht="22.5" customHeight="1">
      <c r="A22" s="2" t="s">
        <v>22</v>
      </c>
      <c r="B22" s="62">
        <v>7780</v>
      </c>
      <c r="C22" s="63">
        <v>6497</v>
      </c>
      <c r="D22" s="10">
        <f t="shared" si="0"/>
        <v>83.50899742930591</v>
      </c>
      <c r="E22" s="63">
        <v>6323</v>
      </c>
      <c r="F22" s="10">
        <f t="shared" si="1"/>
        <v>2.751858295113081</v>
      </c>
    </row>
    <row r="23" spans="1:6" ht="22.5" customHeight="1" hidden="1">
      <c r="A23" s="2" t="s">
        <v>23</v>
      </c>
      <c r="B23" s="62">
        <v>610</v>
      </c>
      <c r="C23" s="63"/>
      <c r="D23" s="10"/>
      <c r="E23" s="63"/>
      <c r="F23" s="10"/>
    </row>
    <row r="24" spans="1:6" ht="22.5" customHeight="1">
      <c r="A24" s="11" t="s">
        <v>58</v>
      </c>
      <c r="B24" s="65">
        <f>SUM(B25:B32)</f>
        <v>259488</v>
      </c>
      <c r="C24" s="65">
        <f>SUM(C25:C32)</f>
        <v>215697</v>
      </c>
      <c r="D24" s="10">
        <f t="shared" si="0"/>
        <v>83.12407510173881</v>
      </c>
      <c r="E24" s="65">
        <f>SUM(E25:E32)</f>
        <v>200687</v>
      </c>
      <c r="F24" s="10">
        <f t="shared" si="1"/>
        <v>7.479308575044726</v>
      </c>
    </row>
    <row r="25" spans="1:6" ht="22.5" customHeight="1">
      <c r="A25" s="2" t="s">
        <v>65</v>
      </c>
      <c r="B25" s="62">
        <v>21655</v>
      </c>
      <c r="C25" s="64">
        <v>17495</v>
      </c>
      <c r="D25" s="10">
        <f t="shared" si="0"/>
        <v>80.78965596859847</v>
      </c>
      <c r="E25" s="64">
        <v>13282</v>
      </c>
      <c r="F25" s="10">
        <f t="shared" si="1"/>
        <v>31.719620539075436</v>
      </c>
    </row>
    <row r="26" spans="1:6" ht="22.5" customHeight="1">
      <c r="A26" s="2" t="s">
        <v>66</v>
      </c>
      <c r="B26" s="62">
        <v>34326</v>
      </c>
      <c r="C26" s="64">
        <v>22360</v>
      </c>
      <c r="D26" s="10">
        <f t="shared" si="0"/>
        <v>65.14012701742121</v>
      </c>
      <c r="E26" s="64">
        <v>28894</v>
      </c>
      <c r="F26" s="10">
        <f t="shared" si="1"/>
        <v>-22.613691423825017</v>
      </c>
    </row>
    <row r="27" spans="1:6" ht="22.5" customHeight="1">
      <c r="A27" s="2" t="s">
        <v>67</v>
      </c>
      <c r="B27" s="62">
        <v>9845</v>
      </c>
      <c r="C27" s="64">
        <v>14853</v>
      </c>
      <c r="D27" s="10">
        <f t="shared" si="0"/>
        <v>150.86846114779075</v>
      </c>
      <c r="E27" s="64">
        <v>7690</v>
      </c>
      <c r="F27" s="10">
        <f t="shared" si="1"/>
        <v>93.14694408322498</v>
      </c>
    </row>
    <row r="28" spans="1:6" ht="22.5" customHeight="1">
      <c r="A28" s="2" t="s">
        <v>68</v>
      </c>
      <c r="B28" s="62">
        <v>1040</v>
      </c>
      <c r="C28" s="64">
        <v>2280</v>
      </c>
      <c r="D28" s="10">
        <f t="shared" si="0"/>
        <v>219.23076923076925</v>
      </c>
      <c r="E28" s="64">
        <v>498</v>
      </c>
      <c r="F28" s="10">
        <f t="shared" si="1"/>
        <v>357.83132530120486</v>
      </c>
    </row>
    <row r="29" spans="1:6" ht="22.5" customHeight="1">
      <c r="A29" s="2" t="s">
        <v>69</v>
      </c>
      <c r="B29" s="62">
        <v>33556</v>
      </c>
      <c r="C29" s="64">
        <v>32846</v>
      </c>
      <c r="D29" s="10">
        <f t="shared" si="0"/>
        <v>97.88413398498032</v>
      </c>
      <c r="E29" s="64">
        <v>24473</v>
      </c>
      <c r="F29" s="10">
        <f t="shared" si="1"/>
        <v>34.21321456298779</v>
      </c>
    </row>
    <row r="30" spans="1:6" ht="22.5" customHeight="1">
      <c r="A30" s="2" t="s">
        <v>70</v>
      </c>
      <c r="B30" s="62">
        <v>8124</v>
      </c>
      <c r="C30" s="64">
        <v>7966</v>
      </c>
      <c r="D30" s="10">
        <f t="shared" si="0"/>
        <v>98.05514524864599</v>
      </c>
      <c r="E30" s="64">
        <v>2796</v>
      </c>
      <c r="F30" s="10">
        <f t="shared" si="1"/>
        <v>184.90701001430614</v>
      </c>
    </row>
    <row r="31" spans="1:6" ht="22.5" customHeight="1" hidden="1">
      <c r="A31" s="2" t="s">
        <v>71</v>
      </c>
      <c r="B31" s="62"/>
      <c r="C31" s="64"/>
      <c r="D31" s="10" t="e">
        <f t="shared" si="0"/>
        <v>#DIV/0!</v>
      </c>
      <c r="E31" s="64"/>
      <c r="F31" s="10" t="e">
        <f t="shared" si="1"/>
        <v>#DIV/0!</v>
      </c>
    </row>
    <row r="32" spans="1:6" ht="22.5" customHeight="1">
      <c r="A32" s="2" t="s">
        <v>72</v>
      </c>
      <c r="B32" s="62">
        <v>150942</v>
      </c>
      <c r="C32" s="64">
        <v>117897</v>
      </c>
      <c r="D32" s="10">
        <f t="shared" si="0"/>
        <v>78.1074849942362</v>
      </c>
      <c r="E32" s="64">
        <v>123054</v>
      </c>
      <c r="F32" s="10">
        <f t="shared" si="1"/>
        <v>-4.190843044517038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6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21">
      <selection activeCell="B37" sqref="B37"/>
    </sheetView>
  </sheetViews>
  <sheetFormatPr defaultColWidth="9.00390625" defaultRowHeight="14.25"/>
  <cols>
    <col min="1" max="1" width="33.125" style="8" customWidth="1"/>
    <col min="2" max="3" width="9.625" style="8" customWidth="1"/>
    <col min="4" max="4" width="10.375" style="8" customWidth="1"/>
    <col min="5" max="5" width="9.625" style="8" hidden="1" customWidth="1"/>
    <col min="6" max="6" width="9.625" style="8" customWidth="1"/>
    <col min="7" max="16384" width="9.00390625" style="4" customWidth="1"/>
  </cols>
  <sheetData>
    <row r="1" spans="1:6" ht="30" customHeight="1">
      <c r="A1" s="71" t="s">
        <v>153</v>
      </c>
      <c r="B1" s="71"/>
      <c r="C1" s="71"/>
      <c r="D1" s="71"/>
      <c r="E1" s="71"/>
      <c r="F1" s="71"/>
    </row>
    <row r="2" spans="1:6" ht="18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72" t="s">
        <v>8</v>
      </c>
      <c r="E3" s="72"/>
      <c r="F3" s="72"/>
    </row>
    <row r="4" spans="1:6" ht="35.25" customHeight="1">
      <c r="A4" s="1" t="s">
        <v>9</v>
      </c>
      <c r="B4" s="1" t="s">
        <v>54</v>
      </c>
      <c r="C4" s="1" t="s">
        <v>152</v>
      </c>
      <c r="D4" s="1" t="s">
        <v>48</v>
      </c>
      <c r="E4" s="1" t="s">
        <v>56</v>
      </c>
      <c r="F4" s="1" t="s">
        <v>10</v>
      </c>
    </row>
    <row r="5" spans="1:6" ht="22.5" customHeight="1">
      <c r="A5" s="13" t="s">
        <v>138</v>
      </c>
      <c r="B5" s="60">
        <f>SUM(B6,B23)</f>
        <v>265600</v>
      </c>
      <c r="C5" s="60">
        <f>SUM(C6,C23)</f>
        <v>202088</v>
      </c>
      <c r="D5" s="14">
        <f aca="true" t="shared" si="0" ref="D5:D30">C5/B5*100</f>
        <v>76.08734939759036</v>
      </c>
      <c r="E5" s="60">
        <f>SUM(E6,E23)</f>
        <v>178346</v>
      </c>
      <c r="F5" s="14">
        <f>C5/E5*100-100</f>
        <v>13.312325479685555</v>
      </c>
    </row>
    <row r="6" spans="1:11" ht="22.5" customHeight="1">
      <c r="A6" s="9" t="s">
        <v>11</v>
      </c>
      <c r="B6" s="61">
        <f>SUM(B7:B22)</f>
        <v>158591</v>
      </c>
      <c r="C6" s="61">
        <f>SUM(C7:C22)</f>
        <v>105326</v>
      </c>
      <c r="D6" s="10">
        <f t="shared" si="0"/>
        <v>66.4136048073346</v>
      </c>
      <c r="E6" s="61">
        <f>SUM(E7:E22)</f>
        <v>97476</v>
      </c>
      <c r="F6" s="10">
        <f aca="true" t="shared" si="1" ref="F6:F30">C6/E6*100-100</f>
        <v>8.053264393286554</v>
      </c>
      <c r="H6" s="8"/>
      <c r="I6" s="8"/>
      <c r="K6" s="8"/>
    </row>
    <row r="7" spans="1:9" ht="22.5" customHeight="1">
      <c r="A7" s="2" t="s">
        <v>0</v>
      </c>
      <c r="B7" s="62">
        <v>18436</v>
      </c>
      <c r="C7" s="63">
        <v>14166</v>
      </c>
      <c r="D7" s="10">
        <f t="shared" si="0"/>
        <v>76.83879366456932</v>
      </c>
      <c r="E7" s="63">
        <f>13373-2666+4619</f>
        <v>15326</v>
      </c>
      <c r="F7" s="10">
        <f t="shared" si="1"/>
        <v>-7.568837269998696</v>
      </c>
      <c r="H7" s="19">
        <f>C7-B7</f>
        <v>-4270</v>
      </c>
      <c r="I7" s="8"/>
    </row>
    <row r="8" spans="1:6" ht="22.5" customHeight="1">
      <c r="A8" s="3" t="s">
        <v>1</v>
      </c>
      <c r="B8" s="62">
        <v>67492</v>
      </c>
      <c r="C8" s="63">
        <f>27162+9159</f>
        <v>36321</v>
      </c>
      <c r="D8" s="10">
        <f t="shared" si="0"/>
        <v>53.81526699460677</v>
      </c>
      <c r="E8" s="63">
        <f>41180-11000</f>
        <v>30180</v>
      </c>
      <c r="F8" s="10">
        <f t="shared" si="1"/>
        <v>20.347912524850884</v>
      </c>
    </row>
    <row r="9" spans="1:9" ht="22.5" customHeight="1">
      <c r="A9" s="3" t="s">
        <v>13</v>
      </c>
      <c r="B9" s="62">
        <v>11216</v>
      </c>
      <c r="C9" s="63">
        <v>8984</v>
      </c>
      <c r="D9" s="10">
        <f t="shared" si="0"/>
        <v>80.09985734664765</v>
      </c>
      <c r="E9" s="63">
        <v>10066</v>
      </c>
      <c r="F9" s="10">
        <f t="shared" si="1"/>
        <v>-10.74905622888933</v>
      </c>
      <c r="I9" s="8"/>
    </row>
    <row r="10" spans="1:6" ht="22.5" customHeight="1" hidden="1">
      <c r="A10" s="3" t="s">
        <v>14</v>
      </c>
      <c r="B10" s="62"/>
      <c r="C10" s="63"/>
      <c r="D10" s="10"/>
      <c r="E10" s="63"/>
      <c r="F10" s="10"/>
    </row>
    <row r="11" spans="1:9" ht="22.5" customHeight="1">
      <c r="A11" s="3" t="s">
        <v>2</v>
      </c>
      <c r="B11" s="62">
        <v>3460</v>
      </c>
      <c r="C11" s="63">
        <v>2744</v>
      </c>
      <c r="D11" s="10">
        <f t="shared" si="0"/>
        <v>79.30635838150289</v>
      </c>
      <c r="E11" s="63">
        <v>2991</v>
      </c>
      <c r="F11" s="10">
        <f t="shared" si="1"/>
        <v>-8.258107656302244</v>
      </c>
      <c r="I11" s="8"/>
    </row>
    <row r="12" spans="1:6" ht="22.5" customHeight="1">
      <c r="A12" s="3" t="s">
        <v>15</v>
      </c>
      <c r="B12" s="62">
        <v>2666</v>
      </c>
      <c r="C12" s="64">
        <v>1804</v>
      </c>
      <c r="D12" s="10">
        <f t="shared" si="0"/>
        <v>67.66691672918229</v>
      </c>
      <c r="E12" s="64">
        <v>2195</v>
      </c>
      <c r="F12" s="10">
        <f t="shared" si="1"/>
        <v>-17.8132118451025</v>
      </c>
    </row>
    <row r="13" spans="1:6" ht="22.5" customHeight="1" hidden="1">
      <c r="A13" s="3" t="s">
        <v>16</v>
      </c>
      <c r="B13" s="62"/>
      <c r="C13" s="64"/>
      <c r="D13" s="10"/>
      <c r="E13" s="64"/>
      <c r="F13" s="10"/>
    </row>
    <row r="14" spans="1:6" ht="22.5" customHeight="1">
      <c r="A14" s="3" t="s">
        <v>3</v>
      </c>
      <c r="B14" s="62">
        <v>9644</v>
      </c>
      <c r="C14" s="64">
        <v>7443</v>
      </c>
      <c r="D14" s="10">
        <f t="shared" si="0"/>
        <v>77.17751970136872</v>
      </c>
      <c r="E14" s="64">
        <v>6867</v>
      </c>
      <c r="F14" s="10">
        <f t="shared" si="1"/>
        <v>8.387942332896458</v>
      </c>
    </row>
    <row r="15" spans="1:6" ht="22.5" customHeight="1">
      <c r="A15" s="3" t="s">
        <v>17</v>
      </c>
      <c r="B15" s="62">
        <v>5542</v>
      </c>
      <c r="C15" s="64">
        <v>3604</v>
      </c>
      <c r="D15" s="10">
        <f t="shared" si="0"/>
        <v>65.03067484662577</v>
      </c>
      <c r="E15" s="64">
        <v>3551</v>
      </c>
      <c r="F15" s="10">
        <f t="shared" si="1"/>
        <v>1.492537313432834</v>
      </c>
    </row>
    <row r="16" spans="1:6" ht="22.5" customHeight="1">
      <c r="A16" s="3" t="s">
        <v>18</v>
      </c>
      <c r="B16" s="62">
        <v>2564</v>
      </c>
      <c r="C16" s="64">
        <v>1731</v>
      </c>
      <c r="D16" s="10">
        <f t="shared" si="0"/>
        <v>67.51170046801872</v>
      </c>
      <c r="E16" s="64">
        <v>1808</v>
      </c>
      <c r="F16" s="10">
        <f t="shared" si="1"/>
        <v>-4.258849557522126</v>
      </c>
    </row>
    <row r="17" spans="1:6" ht="22.5" customHeight="1">
      <c r="A17" s="3" t="s">
        <v>19</v>
      </c>
      <c r="B17" s="62">
        <v>9736</v>
      </c>
      <c r="C17" s="64">
        <v>4418</v>
      </c>
      <c r="D17" s="10">
        <f t="shared" si="0"/>
        <v>45.37797863599014</v>
      </c>
      <c r="E17" s="64">
        <v>4327</v>
      </c>
      <c r="F17" s="10">
        <f t="shared" si="1"/>
        <v>2.1030737231338037</v>
      </c>
    </row>
    <row r="18" spans="1:6" ht="22.5" customHeight="1">
      <c r="A18" s="3" t="s">
        <v>20</v>
      </c>
      <c r="B18" s="62">
        <v>10270</v>
      </c>
      <c r="C18" s="64">
        <v>10050</v>
      </c>
      <c r="D18" s="10">
        <f t="shared" si="0"/>
        <v>97.85783836416748</v>
      </c>
      <c r="E18" s="64">
        <v>7632</v>
      </c>
      <c r="F18" s="10">
        <f t="shared" si="1"/>
        <v>31.682389937106933</v>
      </c>
    </row>
    <row r="19" spans="1:6" ht="22.5" customHeight="1">
      <c r="A19" s="2" t="s">
        <v>31</v>
      </c>
      <c r="B19" s="62">
        <v>5850</v>
      </c>
      <c r="C19" s="64">
        <v>5291</v>
      </c>
      <c r="D19" s="10">
        <f t="shared" si="0"/>
        <v>90.44444444444444</v>
      </c>
      <c r="E19" s="64">
        <v>4458</v>
      </c>
      <c r="F19" s="10">
        <f t="shared" si="1"/>
        <v>18.68550919694931</v>
      </c>
    </row>
    <row r="20" spans="1:6" ht="22.5" customHeight="1">
      <c r="A20" s="2" t="s">
        <v>21</v>
      </c>
      <c r="B20" s="62">
        <v>3335</v>
      </c>
      <c r="C20" s="63">
        <v>2273</v>
      </c>
      <c r="D20" s="10">
        <f t="shared" si="0"/>
        <v>68.1559220389805</v>
      </c>
      <c r="E20" s="63">
        <v>1752</v>
      </c>
      <c r="F20" s="10">
        <f t="shared" si="1"/>
        <v>29.73744292237444</v>
      </c>
    </row>
    <row r="21" spans="1:6" ht="22.5" customHeight="1">
      <c r="A21" s="2" t="s">
        <v>22</v>
      </c>
      <c r="B21" s="62">
        <v>7780</v>
      </c>
      <c r="C21" s="63">
        <v>6497</v>
      </c>
      <c r="D21" s="10">
        <f t="shared" si="0"/>
        <v>83.50899742930591</v>
      </c>
      <c r="E21" s="63">
        <v>6323</v>
      </c>
      <c r="F21" s="10">
        <f t="shared" si="1"/>
        <v>2.751858295113081</v>
      </c>
    </row>
    <row r="22" spans="1:6" ht="22.5" customHeight="1" hidden="1">
      <c r="A22" s="2" t="s">
        <v>23</v>
      </c>
      <c r="B22" s="62">
        <v>600</v>
      </c>
      <c r="C22" s="63"/>
      <c r="D22" s="10"/>
      <c r="E22" s="63"/>
      <c r="F22" s="10"/>
    </row>
    <row r="23" spans="1:6" ht="22.5" customHeight="1">
      <c r="A23" s="11" t="s">
        <v>24</v>
      </c>
      <c r="B23" s="65">
        <f>SUM(B24:B30)</f>
        <v>107009</v>
      </c>
      <c r="C23" s="65">
        <f>SUM(C24:C30)</f>
        <v>96762</v>
      </c>
      <c r="D23" s="10">
        <f t="shared" si="0"/>
        <v>90.42416992963209</v>
      </c>
      <c r="E23" s="65">
        <f>SUM(E24:E30)</f>
        <v>80870</v>
      </c>
      <c r="F23" s="10">
        <f t="shared" si="1"/>
        <v>19.65129219735377</v>
      </c>
    </row>
    <row r="24" spans="1:6" ht="22.5" customHeight="1">
      <c r="A24" s="2" t="s">
        <v>25</v>
      </c>
      <c r="B24" s="62">
        <v>20088</v>
      </c>
      <c r="C24" s="63">
        <v>16457</v>
      </c>
      <c r="D24" s="10">
        <f t="shared" si="0"/>
        <v>81.92453205894066</v>
      </c>
      <c r="E24" s="63">
        <v>13156</v>
      </c>
      <c r="F24" s="10">
        <f t="shared" si="1"/>
        <v>25.0912131346914</v>
      </c>
    </row>
    <row r="25" spans="1:6" ht="22.5" customHeight="1">
      <c r="A25" s="3" t="s">
        <v>26</v>
      </c>
      <c r="B25" s="62">
        <v>34286</v>
      </c>
      <c r="C25" s="63">
        <v>22360</v>
      </c>
      <c r="D25" s="10">
        <f t="shared" si="0"/>
        <v>65.21612319897334</v>
      </c>
      <c r="E25" s="63">
        <v>28894</v>
      </c>
      <c r="F25" s="10">
        <f t="shared" si="1"/>
        <v>-22.613691423825017</v>
      </c>
    </row>
    <row r="26" spans="1:6" ht="22.5" customHeight="1">
      <c r="A26" s="2" t="s">
        <v>27</v>
      </c>
      <c r="B26" s="62">
        <v>9845</v>
      </c>
      <c r="C26" s="64">
        <v>14853</v>
      </c>
      <c r="D26" s="10">
        <f t="shared" si="0"/>
        <v>150.86846114779075</v>
      </c>
      <c r="E26" s="64">
        <v>7690</v>
      </c>
      <c r="F26" s="10">
        <f t="shared" si="1"/>
        <v>93.14694408322498</v>
      </c>
    </row>
    <row r="27" spans="1:6" ht="22.5" customHeight="1">
      <c r="A27" s="2" t="s">
        <v>28</v>
      </c>
      <c r="B27" s="62">
        <v>1040</v>
      </c>
      <c r="C27" s="64">
        <v>2280</v>
      </c>
      <c r="D27" s="10">
        <f t="shared" si="0"/>
        <v>219.23076923076925</v>
      </c>
      <c r="E27" s="64">
        <v>498</v>
      </c>
      <c r="F27" s="10">
        <f t="shared" si="1"/>
        <v>357.83132530120486</v>
      </c>
    </row>
    <row r="28" spans="1:6" ht="22.5" customHeight="1">
      <c r="A28" s="2" t="s">
        <v>87</v>
      </c>
      <c r="B28" s="62">
        <v>33556</v>
      </c>
      <c r="C28" s="64">
        <v>32846</v>
      </c>
      <c r="D28" s="10">
        <f t="shared" si="0"/>
        <v>97.88413398498032</v>
      </c>
      <c r="E28" s="64">
        <v>24473</v>
      </c>
      <c r="F28" s="10">
        <f t="shared" si="1"/>
        <v>34.21321456298779</v>
      </c>
    </row>
    <row r="29" spans="1:6" ht="22.5" customHeight="1">
      <c r="A29" s="12" t="s">
        <v>30</v>
      </c>
      <c r="B29" s="62">
        <v>8194</v>
      </c>
      <c r="C29" s="66">
        <f>3333+946</f>
        <v>4279</v>
      </c>
      <c r="D29" s="10">
        <f t="shared" si="0"/>
        <v>52.22113741762266</v>
      </c>
      <c r="E29" s="66">
        <f>2796+189</f>
        <v>2985</v>
      </c>
      <c r="F29" s="10">
        <f t="shared" si="1"/>
        <v>43.35008375209378</v>
      </c>
    </row>
    <row r="30" spans="1:6" ht="18.75" customHeight="1">
      <c r="A30" s="2" t="s">
        <v>174</v>
      </c>
      <c r="B30" s="66"/>
      <c r="C30" s="66">
        <v>3687</v>
      </c>
      <c r="D30" s="10" t="e">
        <f t="shared" si="0"/>
        <v>#DIV/0!</v>
      </c>
      <c r="E30" s="66">
        <v>3174</v>
      </c>
      <c r="F30" s="10">
        <f t="shared" si="1"/>
        <v>16.16257088846882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7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pane xSplit="1" ySplit="4" topLeftCell="B5" activePane="bottomRight" state="frozen"/>
      <selection pane="topLeft" activeCell="B5" sqref="B5:F32"/>
      <selection pane="topRight" activeCell="B5" sqref="B5:F32"/>
      <selection pane="bottomLeft" activeCell="B5" sqref="B5:F32"/>
      <selection pane="bottomRight" activeCell="G5" sqref="G5"/>
    </sheetView>
  </sheetViews>
  <sheetFormatPr defaultColWidth="9.00390625" defaultRowHeight="14.25"/>
  <cols>
    <col min="1" max="1" width="30.625" style="8" customWidth="1"/>
    <col min="2" max="4" width="10.625" style="8" customWidth="1"/>
    <col min="5" max="5" width="10.625" style="8" hidden="1" customWidth="1"/>
    <col min="6" max="6" width="10.625" style="8" customWidth="1"/>
    <col min="7" max="16384" width="9.00390625" style="4" customWidth="1"/>
  </cols>
  <sheetData>
    <row r="1" spans="1:6" ht="30" customHeight="1">
      <c r="A1" s="71" t="s">
        <v>154</v>
      </c>
      <c r="B1" s="71"/>
      <c r="C1" s="71"/>
      <c r="D1" s="71"/>
      <c r="E1" s="71"/>
      <c r="F1" s="71"/>
    </row>
    <row r="2" spans="1:6" ht="16.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72" t="s">
        <v>80</v>
      </c>
      <c r="E3" s="72"/>
      <c r="F3" s="72"/>
    </row>
    <row r="4" spans="1:6" ht="36" customHeight="1">
      <c r="A4" s="1" t="s">
        <v>81</v>
      </c>
      <c r="B4" s="1" t="s">
        <v>82</v>
      </c>
      <c r="C4" s="1" t="s">
        <v>152</v>
      </c>
      <c r="D4" s="1" t="s">
        <v>83</v>
      </c>
      <c r="E4" s="1" t="s">
        <v>84</v>
      </c>
      <c r="F4" s="1" t="s">
        <v>85</v>
      </c>
    </row>
    <row r="5" spans="1:6" ht="22.5" customHeight="1">
      <c r="A5" s="11" t="s">
        <v>139</v>
      </c>
      <c r="B5" s="61">
        <f>SUM(B6:B25)</f>
        <v>1367069</v>
      </c>
      <c r="C5" s="61">
        <f>SUM(C6:C25)</f>
        <v>1206982</v>
      </c>
      <c r="D5" s="10">
        <f>C5/B5*100</f>
        <v>88.28976445226978</v>
      </c>
      <c r="E5" s="61">
        <f>SUM(E6:E25)</f>
        <v>1022369</v>
      </c>
      <c r="F5" s="10">
        <f>C5/E5*100-100</f>
        <v>18.057374587844507</v>
      </c>
    </row>
    <row r="6" spans="1:6" ht="22.5" customHeight="1">
      <c r="A6" s="2" t="s">
        <v>33</v>
      </c>
      <c r="B6" s="62">
        <v>116217</v>
      </c>
      <c r="C6" s="63">
        <v>113561</v>
      </c>
      <c r="D6" s="10">
        <f>C6/B6*100</f>
        <v>97.71462006419026</v>
      </c>
      <c r="E6" s="63">
        <v>109490</v>
      </c>
      <c r="F6" s="10">
        <f>C6/E6*100-100</f>
        <v>3.718147776052618</v>
      </c>
    </row>
    <row r="7" spans="1:6" ht="22.5" customHeight="1" hidden="1">
      <c r="A7" s="3" t="s">
        <v>34</v>
      </c>
      <c r="B7" s="62">
        <v>0</v>
      </c>
      <c r="C7" s="63">
        <v>0</v>
      </c>
      <c r="D7" s="10"/>
      <c r="E7" s="63">
        <v>0</v>
      </c>
      <c r="F7" s="10"/>
    </row>
    <row r="8" spans="1:6" ht="22.5" customHeight="1">
      <c r="A8" s="3" t="s">
        <v>35</v>
      </c>
      <c r="B8" s="62">
        <v>174</v>
      </c>
      <c r="C8" s="63">
        <v>116</v>
      </c>
      <c r="D8" s="10">
        <f aca="true" t="shared" si="0" ref="D8:D25">C8/B8*100</f>
        <v>66.66666666666666</v>
      </c>
      <c r="E8" s="63">
        <v>160</v>
      </c>
      <c r="F8" s="10">
        <f aca="true" t="shared" si="1" ref="F8:F24">C8/E8*100-100</f>
        <v>-27.5</v>
      </c>
    </row>
    <row r="9" spans="1:6" ht="22.5" customHeight="1">
      <c r="A9" s="3" t="s">
        <v>36</v>
      </c>
      <c r="B9" s="62">
        <v>49726</v>
      </c>
      <c r="C9" s="63">
        <v>48343</v>
      </c>
      <c r="D9" s="10">
        <f t="shared" si="0"/>
        <v>97.21875879821421</v>
      </c>
      <c r="E9" s="63">
        <v>33480</v>
      </c>
      <c r="F9" s="10">
        <f t="shared" si="1"/>
        <v>44.393667861409796</v>
      </c>
    </row>
    <row r="10" spans="1:6" ht="22.5" customHeight="1">
      <c r="A10" s="3" t="s">
        <v>37</v>
      </c>
      <c r="B10" s="62">
        <v>205105</v>
      </c>
      <c r="C10" s="63">
        <v>192661</v>
      </c>
      <c r="D10" s="10">
        <f t="shared" si="0"/>
        <v>93.93286365520099</v>
      </c>
      <c r="E10" s="63">
        <v>158514</v>
      </c>
      <c r="F10" s="10">
        <f t="shared" si="1"/>
        <v>21.541945821820164</v>
      </c>
    </row>
    <row r="11" spans="1:6" ht="22.5" customHeight="1">
      <c r="A11" s="3" t="s">
        <v>38</v>
      </c>
      <c r="B11" s="62">
        <v>7803</v>
      </c>
      <c r="C11" s="63">
        <v>5529</v>
      </c>
      <c r="D11" s="10">
        <f t="shared" si="0"/>
        <v>70.85736255286427</v>
      </c>
      <c r="E11" s="63">
        <v>4765</v>
      </c>
      <c r="F11" s="10">
        <f t="shared" si="1"/>
        <v>16.033578174186786</v>
      </c>
    </row>
    <row r="12" spans="1:6" ht="22.5" customHeight="1">
      <c r="A12" s="3" t="s">
        <v>39</v>
      </c>
      <c r="B12" s="62">
        <v>33784</v>
      </c>
      <c r="C12" s="63">
        <v>30194</v>
      </c>
      <c r="D12" s="10">
        <f t="shared" si="0"/>
        <v>89.37366800852475</v>
      </c>
      <c r="E12" s="63">
        <v>28562</v>
      </c>
      <c r="F12" s="10">
        <f t="shared" si="1"/>
        <v>5.713885582242156</v>
      </c>
    </row>
    <row r="13" spans="1:6" ht="22.5" customHeight="1">
      <c r="A13" s="3" t="s">
        <v>40</v>
      </c>
      <c r="B13" s="62">
        <v>205085</v>
      </c>
      <c r="C13" s="63">
        <v>192870</v>
      </c>
      <c r="D13" s="10">
        <f t="shared" si="0"/>
        <v>94.04393300338883</v>
      </c>
      <c r="E13" s="63">
        <v>161393</v>
      </c>
      <c r="F13" s="10">
        <f t="shared" si="1"/>
        <v>19.50332418382456</v>
      </c>
    </row>
    <row r="14" spans="1:6" ht="22.5" customHeight="1">
      <c r="A14" s="3" t="s">
        <v>41</v>
      </c>
      <c r="B14" s="62">
        <v>139826</v>
      </c>
      <c r="C14" s="63">
        <v>120829</v>
      </c>
      <c r="D14" s="10">
        <f t="shared" si="0"/>
        <v>86.41382861556505</v>
      </c>
      <c r="E14" s="63">
        <v>105403</v>
      </c>
      <c r="F14" s="10">
        <f t="shared" si="1"/>
        <v>14.635257060994462</v>
      </c>
    </row>
    <row r="15" spans="1:6" ht="22.5" customHeight="1">
      <c r="A15" s="3" t="s">
        <v>86</v>
      </c>
      <c r="B15" s="62">
        <v>61135</v>
      </c>
      <c r="C15" s="63">
        <v>57096</v>
      </c>
      <c r="D15" s="10">
        <f t="shared" si="0"/>
        <v>93.3933098879529</v>
      </c>
      <c r="E15" s="63">
        <v>47298</v>
      </c>
      <c r="F15" s="10">
        <f t="shared" si="1"/>
        <v>20.71546365596855</v>
      </c>
    </row>
    <row r="16" spans="1:6" ht="22.5" customHeight="1">
      <c r="A16" s="3" t="s">
        <v>42</v>
      </c>
      <c r="B16" s="62">
        <v>61333</v>
      </c>
      <c r="C16" s="63">
        <v>43568</v>
      </c>
      <c r="D16" s="10">
        <f t="shared" si="0"/>
        <v>71.03516866939495</v>
      </c>
      <c r="E16" s="63">
        <v>34510</v>
      </c>
      <c r="F16" s="10">
        <f t="shared" si="1"/>
        <v>26.247464503042607</v>
      </c>
    </row>
    <row r="17" spans="1:6" ht="22.5" customHeight="1">
      <c r="A17" s="3" t="s">
        <v>43</v>
      </c>
      <c r="B17" s="62">
        <v>284774</v>
      </c>
      <c r="C17" s="63">
        <v>236424</v>
      </c>
      <c r="D17" s="10">
        <f t="shared" si="0"/>
        <v>83.02162416512743</v>
      </c>
      <c r="E17" s="63">
        <v>212953</v>
      </c>
      <c r="F17" s="10">
        <f t="shared" si="1"/>
        <v>11.021680840373222</v>
      </c>
    </row>
    <row r="18" spans="1:6" ht="22.5" customHeight="1">
      <c r="A18" s="3" t="s">
        <v>44</v>
      </c>
      <c r="B18" s="62">
        <v>19258</v>
      </c>
      <c r="C18" s="63">
        <v>15600</v>
      </c>
      <c r="D18" s="10">
        <f t="shared" si="0"/>
        <v>81.00529650015578</v>
      </c>
      <c r="E18" s="63">
        <v>21325</v>
      </c>
      <c r="F18" s="10">
        <f t="shared" si="1"/>
        <v>-26.846424384525207</v>
      </c>
    </row>
    <row r="19" spans="1:6" ht="22.5" customHeight="1">
      <c r="A19" s="2" t="s">
        <v>60</v>
      </c>
      <c r="B19" s="62">
        <v>40069</v>
      </c>
      <c r="C19" s="63">
        <v>32076</v>
      </c>
      <c r="D19" s="10">
        <f t="shared" si="0"/>
        <v>80.05191045446605</v>
      </c>
      <c r="E19" s="63">
        <v>4832</v>
      </c>
      <c r="F19" s="10">
        <f t="shared" si="1"/>
        <v>563.8245033112582</v>
      </c>
    </row>
    <row r="20" spans="1:6" ht="22.5" customHeight="1">
      <c r="A20" s="2" t="s">
        <v>61</v>
      </c>
      <c r="B20" s="62">
        <v>14076</v>
      </c>
      <c r="C20" s="63">
        <v>7560</v>
      </c>
      <c r="D20" s="10">
        <f t="shared" si="0"/>
        <v>53.70843989769821</v>
      </c>
      <c r="E20" s="63">
        <v>9742</v>
      </c>
      <c r="F20" s="10">
        <f t="shared" si="1"/>
        <v>-22.397864914801886</v>
      </c>
    </row>
    <row r="21" spans="1:6" ht="22.5" customHeight="1">
      <c r="A21" s="2" t="s">
        <v>62</v>
      </c>
      <c r="B21" s="62">
        <v>11556</v>
      </c>
      <c r="C21" s="63">
        <v>9604</v>
      </c>
      <c r="D21" s="10">
        <f t="shared" si="0"/>
        <v>83.10834198684665</v>
      </c>
      <c r="E21" s="63">
        <v>10713</v>
      </c>
      <c r="F21" s="10">
        <f t="shared" si="1"/>
        <v>-10.351908895734155</v>
      </c>
    </row>
    <row r="22" spans="1:6" ht="22.5" customHeight="1">
      <c r="A22" s="2" t="s">
        <v>63</v>
      </c>
      <c r="B22" s="62">
        <v>97542</v>
      </c>
      <c r="C22" s="63">
        <v>88564</v>
      </c>
      <c r="D22" s="10">
        <f t="shared" si="0"/>
        <v>90.79575977527628</v>
      </c>
      <c r="E22" s="63">
        <v>66354</v>
      </c>
      <c r="F22" s="10">
        <f t="shared" si="1"/>
        <v>33.47198360309852</v>
      </c>
    </row>
    <row r="23" spans="1:6" ht="22.5" customHeight="1">
      <c r="A23" s="2" t="s">
        <v>55</v>
      </c>
      <c r="B23" s="62">
        <v>3679</v>
      </c>
      <c r="C23" s="63">
        <v>2938</v>
      </c>
      <c r="D23" s="10">
        <f t="shared" si="0"/>
        <v>79.85865724381625</v>
      </c>
      <c r="E23" s="63">
        <v>3910</v>
      </c>
      <c r="F23" s="10">
        <f t="shared" si="1"/>
        <v>-24.85933503836317</v>
      </c>
    </row>
    <row r="24" spans="1:6" ht="22.5" customHeight="1">
      <c r="A24" s="2" t="s">
        <v>4</v>
      </c>
      <c r="B24" s="62">
        <v>12156</v>
      </c>
      <c r="C24" s="63">
        <v>4109</v>
      </c>
      <c r="D24" s="10">
        <f t="shared" si="0"/>
        <v>33.80223757815071</v>
      </c>
      <c r="E24" s="63">
        <v>8965</v>
      </c>
      <c r="F24" s="10">
        <f t="shared" si="1"/>
        <v>-54.166201896263246</v>
      </c>
    </row>
    <row r="25" spans="1:6" ht="22.5" customHeight="1">
      <c r="A25" s="2" t="s">
        <v>74</v>
      </c>
      <c r="B25" s="62">
        <v>3771</v>
      </c>
      <c r="C25" s="63">
        <v>5340</v>
      </c>
      <c r="D25" s="10">
        <f t="shared" si="0"/>
        <v>141.60700079554496</v>
      </c>
      <c r="E25" s="63"/>
      <c r="F25" s="10"/>
    </row>
    <row r="26" ht="20.25" customHeight="1"/>
    <row r="28" spans="3:6" ht="15.75">
      <c r="C28" s="4"/>
      <c r="D28" s="4"/>
      <c r="E28" s="4"/>
      <c r="F28" s="4"/>
    </row>
    <row r="29" spans="3:6" ht="15.75">
      <c r="C29" s="4"/>
      <c r="D29" s="4"/>
      <c r="E29" s="4"/>
      <c r="F29" s="4"/>
    </row>
    <row r="30" spans="3:6" ht="15.75">
      <c r="C30" s="4"/>
      <c r="D30" s="4"/>
      <c r="E30" s="18">
        <f>56971/9.8</f>
        <v>5813.367346938775</v>
      </c>
      <c r="F30" s="4"/>
    </row>
    <row r="31" spans="3:6" ht="15.75">
      <c r="C31" s="4"/>
      <c r="D31" s="4"/>
      <c r="E31" s="4"/>
      <c r="F31" s="4"/>
    </row>
    <row r="32" spans="3:6" ht="15.75">
      <c r="C32" s="4"/>
      <c r="D32" s="4"/>
      <c r="E32" s="4"/>
      <c r="F32" s="4"/>
    </row>
    <row r="33" spans="3:6" ht="15.75">
      <c r="C33" s="4"/>
      <c r="D33" s="4"/>
      <c r="E33" s="4"/>
      <c r="F33" s="4"/>
    </row>
    <row r="34" spans="3:6" ht="15.75">
      <c r="C34" s="4"/>
      <c r="D34" s="4"/>
      <c r="E34" s="4"/>
      <c r="F34" s="4"/>
    </row>
    <row r="35" spans="3:6" ht="15.75">
      <c r="C35" s="4"/>
      <c r="D35" s="4"/>
      <c r="E35" s="4"/>
      <c r="F35" s="4"/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8" useFirstPageNumber="1"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6">
      <selection activeCell="H5" sqref="H5"/>
    </sheetView>
  </sheetViews>
  <sheetFormatPr defaultColWidth="9.00390625" defaultRowHeight="14.25"/>
  <cols>
    <col min="1" max="1" width="33.875" style="0" customWidth="1"/>
    <col min="2" max="2" width="12.00390625" style="0" customWidth="1"/>
    <col min="3" max="3" width="11.00390625" style="0" customWidth="1"/>
    <col min="4" max="4" width="10.50390625" style="0" customWidth="1"/>
    <col min="5" max="5" width="9.00390625" style="0" hidden="1" customWidth="1"/>
    <col min="6" max="6" width="9.625" style="0" customWidth="1"/>
  </cols>
  <sheetData>
    <row r="1" spans="1:6" ht="76.5" customHeight="1">
      <c r="A1" s="73" t="s">
        <v>155</v>
      </c>
      <c r="B1" s="73"/>
      <c r="C1" s="73"/>
      <c r="D1" s="73"/>
      <c r="E1" s="73"/>
      <c r="F1" s="73"/>
    </row>
    <row r="2" spans="1:6" ht="22.5">
      <c r="A2" s="5"/>
      <c r="B2" s="5"/>
      <c r="C2" s="5"/>
      <c r="D2" s="6"/>
      <c r="E2" s="6"/>
      <c r="F2" s="6"/>
    </row>
    <row r="3" spans="1:6" ht="14.25">
      <c r="A3" s="7"/>
      <c r="B3" s="7"/>
      <c r="C3" s="7"/>
      <c r="D3" s="72" t="s">
        <v>8</v>
      </c>
      <c r="E3" s="72"/>
      <c r="F3" s="72"/>
    </row>
    <row r="4" spans="1:6" ht="33" customHeight="1">
      <c r="A4" s="1" t="s">
        <v>9</v>
      </c>
      <c r="B4" s="1" t="s">
        <v>54</v>
      </c>
      <c r="C4" s="1" t="s">
        <v>152</v>
      </c>
      <c r="D4" s="1" t="s">
        <v>48</v>
      </c>
      <c r="E4" s="1" t="s">
        <v>56</v>
      </c>
      <c r="F4" s="1" t="s">
        <v>10</v>
      </c>
    </row>
    <row r="5" spans="1:6" s="27" customFormat="1" ht="30" customHeight="1">
      <c r="A5" s="26" t="s">
        <v>156</v>
      </c>
      <c r="B5" s="48">
        <f>SUM(B6:B18)</f>
        <v>130743</v>
      </c>
      <c r="C5" s="48">
        <f>SUM(C6:C18)</f>
        <v>107647</v>
      </c>
      <c r="D5" s="49">
        <f>+C5/B5*100</f>
        <v>82.33480951179031</v>
      </c>
      <c r="E5" s="48">
        <f>SUM(E6:E18)</f>
        <v>110235</v>
      </c>
      <c r="F5" s="49">
        <f>+C5/E5*100-100</f>
        <v>-2.347711706808184</v>
      </c>
    </row>
    <row r="6" spans="1:6" ht="30" customHeight="1">
      <c r="A6" s="25" t="s">
        <v>89</v>
      </c>
      <c r="B6" s="67">
        <v>50</v>
      </c>
      <c r="C6" s="67">
        <v>27</v>
      </c>
      <c r="D6" s="68">
        <f>+C6/B6*100</f>
        <v>54</v>
      </c>
      <c r="E6" s="67">
        <v>31</v>
      </c>
      <c r="F6" s="68">
        <f>+C6/E6*100-100</f>
        <v>-12.903225806451616</v>
      </c>
    </row>
    <row r="7" spans="1:6" ht="30" customHeight="1" hidden="1">
      <c r="A7" s="25" t="s">
        <v>91</v>
      </c>
      <c r="B7" s="67"/>
      <c r="C7" s="67"/>
      <c r="D7" s="68" t="e">
        <f>+C7/B7*100</f>
        <v>#DIV/0!</v>
      </c>
      <c r="E7" s="67"/>
      <c r="F7" s="68" t="e">
        <f>+C7/E7*100-100</f>
        <v>#DIV/0!</v>
      </c>
    </row>
    <row r="8" spans="1:6" ht="30" customHeight="1" hidden="1">
      <c r="A8" s="25" t="s">
        <v>92</v>
      </c>
      <c r="B8" s="67"/>
      <c r="C8" s="67"/>
      <c r="D8" s="68"/>
      <c r="E8" s="67"/>
      <c r="F8" s="68"/>
    </row>
    <row r="9" spans="1:6" ht="30" customHeight="1" hidden="1">
      <c r="A9" s="25" t="s">
        <v>93</v>
      </c>
      <c r="B9" s="67"/>
      <c r="C9" s="67"/>
      <c r="D9" s="68" t="e">
        <f aca="true" t="shared" si="0" ref="D9:D18">+C9/B9*100</f>
        <v>#DIV/0!</v>
      </c>
      <c r="E9" s="67"/>
      <c r="F9" s="68" t="e">
        <f>+C9/E9*100-100</f>
        <v>#DIV/0!</v>
      </c>
    </row>
    <row r="10" spans="1:6" ht="30" customHeight="1" hidden="1">
      <c r="A10" s="25" t="s">
        <v>94</v>
      </c>
      <c r="B10" s="67"/>
      <c r="C10" s="67"/>
      <c r="D10" s="68" t="e">
        <f t="shared" si="0"/>
        <v>#DIV/0!</v>
      </c>
      <c r="E10" s="67"/>
      <c r="F10" s="68" t="e">
        <f>+C10/E10*100-100</f>
        <v>#DIV/0!</v>
      </c>
    </row>
    <row r="11" spans="1:6" ht="30" customHeight="1">
      <c r="A11" s="25" t="s">
        <v>157</v>
      </c>
      <c r="B11" s="67">
        <v>70</v>
      </c>
      <c r="C11" s="67">
        <v>68</v>
      </c>
      <c r="D11" s="68">
        <f t="shared" si="0"/>
        <v>97.14285714285714</v>
      </c>
      <c r="E11" s="67">
        <v>79</v>
      </c>
      <c r="F11" s="68">
        <f>+C11/E11*100-100</f>
        <v>-13.924050632911388</v>
      </c>
    </row>
    <row r="12" spans="1:6" ht="30" customHeight="1">
      <c r="A12" s="25" t="s">
        <v>95</v>
      </c>
      <c r="B12" s="67">
        <v>5392</v>
      </c>
      <c r="C12" s="67">
        <v>3551</v>
      </c>
      <c r="D12" s="68">
        <f t="shared" si="0"/>
        <v>65.85682492581603</v>
      </c>
      <c r="E12" s="67">
        <v>3143</v>
      </c>
      <c r="F12" s="68">
        <f aca="true" t="shared" si="1" ref="F12:F18">+C12/E12*100-100</f>
        <v>12.981228125994278</v>
      </c>
    </row>
    <row r="13" spans="1:6" ht="30" customHeight="1">
      <c r="A13" s="25" t="s">
        <v>96</v>
      </c>
      <c r="B13" s="67">
        <v>1034</v>
      </c>
      <c r="C13" s="67">
        <v>735</v>
      </c>
      <c r="D13" s="68">
        <f t="shared" si="0"/>
        <v>71.08317214700193</v>
      </c>
      <c r="E13" s="67">
        <v>308</v>
      </c>
      <c r="F13" s="68">
        <f t="shared" si="1"/>
        <v>138.63636363636363</v>
      </c>
    </row>
    <row r="14" spans="1:6" ht="30" customHeight="1">
      <c r="A14" s="25" t="s">
        <v>97</v>
      </c>
      <c r="B14" s="67">
        <v>115775</v>
      </c>
      <c r="C14" s="67">
        <v>97575</v>
      </c>
      <c r="D14" s="68">
        <f t="shared" si="0"/>
        <v>84.27985316346361</v>
      </c>
      <c r="E14" s="67">
        <v>98392</v>
      </c>
      <c r="F14" s="68">
        <f t="shared" si="1"/>
        <v>-0.8303520611431736</v>
      </c>
    </row>
    <row r="15" spans="1:6" ht="30" customHeight="1">
      <c r="A15" s="25" t="s">
        <v>98</v>
      </c>
      <c r="B15" s="67">
        <v>5643</v>
      </c>
      <c r="C15" s="67">
        <v>3401</v>
      </c>
      <c r="D15" s="68">
        <f t="shared" si="0"/>
        <v>60.26936026936027</v>
      </c>
      <c r="E15" s="67">
        <v>6184</v>
      </c>
      <c r="F15" s="68">
        <f t="shared" si="1"/>
        <v>-45.003234152652006</v>
      </c>
    </row>
    <row r="16" spans="1:6" ht="30" customHeight="1">
      <c r="A16" s="25" t="s">
        <v>158</v>
      </c>
      <c r="B16" s="67">
        <v>1250</v>
      </c>
      <c r="C16" s="67">
        <v>1410</v>
      </c>
      <c r="D16" s="68">
        <f t="shared" si="0"/>
        <v>112.79999999999998</v>
      </c>
      <c r="E16" s="67">
        <v>958</v>
      </c>
      <c r="F16" s="68">
        <f t="shared" si="1"/>
        <v>47.181628392484356</v>
      </c>
    </row>
    <row r="17" spans="1:6" ht="30" customHeight="1" hidden="1">
      <c r="A17" s="25" t="s">
        <v>159</v>
      </c>
      <c r="B17" s="67"/>
      <c r="C17" s="67"/>
      <c r="D17" s="68"/>
      <c r="E17" s="67">
        <v>189</v>
      </c>
      <c r="F17" s="68">
        <f t="shared" si="1"/>
        <v>-100</v>
      </c>
    </row>
    <row r="18" spans="1:6" ht="30" customHeight="1">
      <c r="A18" s="25" t="s">
        <v>99</v>
      </c>
      <c r="B18" s="67">
        <f>800+729</f>
        <v>1529</v>
      </c>
      <c r="C18" s="67">
        <f>294+586</f>
        <v>880</v>
      </c>
      <c r="D18" s="68">
        <f t="shared" si="0"/>
        <v>57.55395683453237</v>
      </c>
      <c r="E18" s="67">
        <v>951</v>
      </c>
      <c r="F18" s="68">
        <f t="shared" si="1"/>
        <v>-7.465825446897995</v>
      </c>
    </row>
  </sheetData>
  <sheetProtection/>
  <mergeCells count="2">
    <mergeCell ref="A1:F1"/>
    <mergeCell ref="D3:F3"/>
  </mergeCells>
  <printOptions horizontalCentered="1"/>
  <pageMargins left="0.984251968503937" right="0.5511811023622047" top="1.3779527559055118" bottom="0.7874015748031497" header="0.3937007874015748" footer="0.4724409448818898"/>
  <pageSetup errors="blank" firstPageNumber="9" useFirstPageNumber="1"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PageLayoutView="0" workbookViewId="0" topLeftCell="A1">
      <selection activeCell="I12" sqref="I12"/>
    </sheetView>
  </sheetViews>
  <sheetFormatPr defaultColWidth="9.00390625" defaultRowHeight="14.25"/>
  <cols>
    <col min="1" max="1" width="34.875" style="0" customWidth="1"/>
    <col min="2" max="2" width="13.125" style="0" customWidth="1"/>
    <col min="3" max="3" width="11.875" style="0" customWidth="1"/>
    <col min="4" max="4" width="10.50390625" style="0" customWidth="1"/>
    <col min="5" max="5" width="0" style="0" hidden="1" customWidth="1"/>
    <col min="6" max="6" width="9.625" style="0" customWidth="1"/>
  </cols>
  <sheetData>
    <row r="1" spans="1:6" ht="54" customHeight="1">
      <c r="A1" s="71" t="s">
        <v>172</v>
      </c>
      <c r="B1" s="71"/>
      <c r="C1" s="71"/>
      <c r="D1" s="71"/>
      <c r="E1" s="71"/>
      <c r="F1" s="71"/>
    </row>
    <row r="2" spans="1:6" ht="22.5">
      <c r="A2" s="5"/>
      <c r="B2" s="5"/>
      <c r="C2" s="5"/>
      <c r="D2" s="6"/>
      <c r="E2" s="6"/>
      <c r="F2" s="6"/>
    </row>
    <row r="3" spans="1:6" ht="14.25">
      <c r="A3" s="7"/>
      <c r="B3" s="7"/>
      <c r="C3" s="7"/>
      <c r="D3" s="72" t="s">
        <v>88</v>
      </c>
      <c r="E3" s="72"/>
      <c r="F3" s="72"/>
    </row>
    <row r="4" spans="1:6" ht="28.5">
      <c r="A4" s="29" t="s">
        <v>101</v>
      </c>
      <c r="B4" s="29" t="s">
        <v>122</v>
      </c>
      <c r="C4" s="29" t="s">
        <v>78</v>
      </c>
      <c r="D4" s="29" t="s">
        <v>48</v>
      </c>
      <c r="E4" s="29" t="s">
        <v>56</v>
      </c>
      <c r="F4" s="29" t="s">
        <v>57</v>
      </c>
    </row>
    <row r="5" spans="1:8" s="27" customFormat="1" ht="30" customHeight="1">
      <c r="A5" s="32" t="s">
        <v>160</v>
      </c>
      <c r="B5" s="33">
        <f>SUM(B6:B30)</f>
        <v>168914</v>
      </c>
      <c r="C5" s="33">
        <f>SUM(C6:C30)</f>
        <v>119131</v>
      </c>
      <c r="D5" s="34">
        <f aca="true" t="shared" si="0" ref="D5:D29">+C5/B5*100</f>
        <v>70.52760576387985</v>
      </c>
      <c r="E5" s="33">
        <f>SUM(E6:E29)</f>
        <v>115761</v>
      </c>
      <c r="F5" s="34">
        <f aca="true" t="shared" si="1" ref="F5:F30">+C5/E5*100-100</f>
        <v>2.9111704287281555</v>
      </c>
      <c r="H5" s="56"/>
    </row>
    <row r="6" spans="1:9" ht="21" customHeight="1">
      <c r="A6" s="30" t="s">
        <v>161</v>
      </c>
      <c r="B6" s="28">
        <v>100</v>
      </c>
      <c r="C6" s="28">
        <v>100</v>
      </c>
      <c r="D6" s="36">
        <f t="shared" si="0"/>
        <v>100</v>
      </c>
      <c r="E6" s="28">
        <v>60</v>
      </c>
      <c r="F6" s="36">
        <f t="shared" si="1"/>
        <v>66.66666666666669</v>
      </c>
      <c r="I6" s="57"/>
    </row>
    <row r="7" spans="1:6" ht="21" customHeight="1">
      <c r="A7" s="30" t="s">
        <v>162</v>
      </c>
      <c r="B7" s="28">
        <v>906</v>
      </c>
      <c r="C7" s="28">
        <v>409</v>
      </c>
      <c r="D7" s="36">
        <f t="shared" si="0"/>
        <v>45.143487858719645</v>
      </c>
      <c r="E7" s="28">
        <v>570</v>
      </c>
      <c r="F7" s="36">
        <f t="shared" si="1"/>
        <v>-28.245614035087712</v>
      </c>
    </row>
    <row r="8" spans="1:6" ht="21" customHeight="1">
      <c r="A8" s="30" t="s">
        <v>104</v>
      </c>
      <c r="B8" s="28">
        <v>193</v>
      </c>
      <c r="C8" s="28">
        <v>193</v>
      </c>
      <c r="D8" s="36">
        <f t="shared" si="0"/>
        <v>100</v>
      </c>
      <c r="E8" s="28">
        <v>16</v>
      </c>
      <c r="F8" s="36">
        <f>+C8/E8*100-100</f>
        <v>1106.25</v>
      </c>
    </row>
    <row r="9" spans="1:6" ht="21" customHeight="1" hidden="1">
      <c r="A9" s="30" t="s">
        <v>105</v>
      </c>
      <c r="B9" s="28"/>
      <c r="C9" s="28"/>
      <c r="D9" s="36" t="e">
        <f t="shared" si="0"/>
        <v>#DIV/0!</v>
      </c>
      <c r="E9" s="28"/>
      <c r="F9" s="36" t="e">
        <f t="shared" si="1"/>
        <v>#DIV/0!</v>
      </c>
    </row>
    <row r="10" spans="1:6" ht="21" customHeight="1" hidden="1">
      <c r="A10" s="30" t="s">
        <v>106</v>
      </c>
      <c r="B10" s="28"/>
      <c r="C10" s="28"/>
      <c r="D10" s="36" t="e">
        <f t="shared" si="0"/>
        <v>#DIV/0!</v>
      </c>
      <c r="E10" s="28">
        <v>3479</v>
      </c>
      <c r="F10" s="36">
        <f t="shared" si="1"/>
        <v>-100</v>
      </c>
    </row>
    <row r="11" spans="1:6" ht="21" customHeight="1">
      <c r="A11" s="30" t="s">
        <v>163</v>
      </c>
      <c r="B11" s="28">
        <f>119274+14270-293</f>
        <v>133251</v>
      </c>
      <c r="C11" s="28">
        <v>92923</v>
      </c>
      <c r="D11" s="36">
        <f t="shared" si="0"/>
        <v>69.73531155488514</v>
      </c>
      <c r="E11" s="28">
        <v>93001</v>
      </c>
      <c r="F11" s="36">
        <f t="shared" si="1"/>
        <v>-0.08387006591327406</v>
      </c>
    </row>
    <row r="12" spans="1:6" ht="21" customHeight="1">
      <c r="A12" s="30" t="s">
        <v>124</v>
      </c>
      <c r="B12" s="28">
        <v>105</v>
      </c>
      <c r="C12" s="28"/>
      <c r="D12" s="36">
        <f t="shared" si="0"/>
        <v>0</v>
      </c>
      <c r="E12" s="28"/>
      <c r="F12" s="36"/>
    </row>
    <row r="13" spans="1:6" ht="21" customHeight="1">
      <c r="A13" s="30" t="s">
        <v>107</v>
      </c>
      <c r="B13" s="35">
        <v>8207</v>
      </c>
      <c r="C13" s="35">
        <v>6919</v>
      </c>
      <c r="D13" s="36">
        <f t="shared" si="0"/>
        <v>84.30608017545997</v>
      </c>
      <c r="E13" s="35">
        <v>3255</v>
      </c>
      <c r="F13" s="36">
        <f t="shared" si="1"/>
        <v>112.5652841781874</v>
      </c>
    </row>
    <row r="14" spans="1:6" ht="21" customHeight="1">
      <c r="A14" s="30" t="s">
        <v>108</v>
      </c>
      <c r="B14" s="35">
        <v>1185</v>
      </c>
      <c r="C14" s="35">
        <v>40</v>
      </c>
      <c r="D14" s="36">
        <f t="shared" si="0"/>
        <v>3.375527426160337</v>
      </c>
      <c r="E14" s="35">
        <v>148</v>
      </c>
      <c r="F14" s="36">
        <f t="shared" si="1"/>
        <v>-72.97297297297297</v>
      </c>
    </row>
    <row r="15" spans="1:6" ht="28.5">
      <c r="A15" s="31" t="s">
        <v>175</v>
      </c>
      <c r="B15" s="35">
        <f>925+5000</f>
        <v>5925</v>
      </c>
      <c r="C15" s="35">
        <v>4763</v>
      </c>
      <c r="D15" s="36">
        <f t="shared" si="0"/>
        <v>80.38818565400844</v>
      </c>
      <c r="E15" s="35">
        <v>3379</v>
      </c>
      <c r="F15" s="36">
        <f t="shared" si="1"/>
        <v>40.95886356910327</v>
      </c>
    </row>
    <row r="16" spans="1:6" ht="21" customHeight="1">
      <c r="A16" s="30" t="s">
        <v>110</v>
      </c>
      <c r="B16" s="35">
        <v>5999</v>
      </c>
      <c r="C16" s="35">
        <v>2403</v>
      </c>
      <c r="D16" s="36">
        <f t="shared" si="0"/>
        <v>40.056676112685444</v>
      </c>
      <c r="E16" s="35">
        <v>6041</v>
      </c>
      <c r="F16" s="36">
        <f t="shared" si="1"/>
        <v>-60.22181757987089</v>
      </c>
    </row>
    <row r="17" spans="1:6" ht="21" customHeight="1">
      <c r="A17" s="30" t="s">
        <v>164</v>
      </c>
      <c r="B17" s="35">
        <v>1280</v>
      </c>
      <c r="C17" s="35">
        <v>972</v>
      </c>
      <c r="D17" s="36">
        <f t="shared" si="0"/>
        <v>75.9375</v>
      </c>
      <c r="E17" s="35"/>
      <c r="F17" s="36"/>
    </row>
    <row r="18" spans="1:6" ht="21" customHeight="1" hidden="1">
      <c r="A18" s="30" t="s">
        <v>111</v>
      </c>
      <c r="B18" s="35"/>
      <c r="C18" s="35"/>
      <c r="D18" s="36" t="e">
        <f t="shared" si="0"/>
        <v>#DIV/0!</v>
      </c>
      <c r="E18" s="35"/>
      <c r="F18" s="36" t="e">
        <f t="shared" si="1"/>
        <v>#DIV/0!</v>
      </c>
    </row>
    <row r="19" spans="1:6" ht="21" customHeight="1" hidden="1">
      <c r="A19" s="30" t="s">
        <v>112</v>
      </c>
      <c r="B19" s="28"/>
      <c r="C19" s="28"/>
      <c r="D19" s="36" t="e">
        <f t="shared" si="0"/>
        <v>#DIV/0!</v>
      </c>
      <c r="E19" s="28"/>
      <c r="F19" s="36" t="e">
        <f t="shared" si="1"/>
        <v>#DIV/0!</v>
      </c>
    </row>
    <row r="20" spans="1:6" ht="21" customHeight="1">
      <c r="A20" s="30" t="s">
        <v>113</v>
      </c>
      <c r="B20" s="28">
        <v>2000</v>
      </c>
      <c r="C20" s="28">
        <v>2000</v>
      </c>
      <c r="D20" s="36">
        <f t="shared" si="0"/>
        <v>100</v>
      </c>
      <c r="E20" s="28"/>
      <c r="F20" s="36" t="e">
        <f t="shared" si="1"/>
        <v>#DIV/0!</v>
      </c>
    </row>
    <row r="21" spans="1:6" ht="21" customHeight="1" hidden="1">
      <c r="A21" s="30" t="s">
        <v>114</v>
      </c>
      <c r="B21" s="28"/>
      <c r="C21" s="28"/>
      <c r="D21" s="36" t="e">
        <f t="shared" si="0"/>
        <v>#DIV/0!</v>
      </c>
      <c r="E21" s="28">
        <v>47</v>
      </c>
      <c r="F21" s="36">
        <f t="shared" si="1"/>
        <v>-100</v>
      </c>
    </row>
    <row r="22" spans="1:6" ht="21" customHeight="1">
      <c r="A22" s="30" t="s">
        <v>115</v>
      </c>
      <c r="B22" s="28">
        <v>676</v>
      </c>
      <c r="C22" s="28">
        <v>607</v>
      </c>
      <c r="D22" s="36">
        <f t="shared" si="0"/>
        <v>89.79289940828401</v>
      </c>
      <c r="E22" s="28">
        <v>74</v>
      </c>
      <c r="F22" s="36">
        <f t="shared" si="1"/>
        <v>720.2702702702703</v>
      </c>
    </row>
    <row r="23" spans="1:6" ht="21" customHeight="1" hidden="1">
      <c r="A23" s="30" t="s">
        <v>165</v>
      </c>
      <c r="B23" s="28"/>
      <c r="C23" s="28"/>
      <c r="D23" s="36" t="e">
        <f t="shared" si="0"/>
        <v>#DIV/0!</v>
      </c>
      <c r="E23" s="28">
        <v>47</v>
      </c>
      <c r="F23" s="36">
        <f t="shared" si="1"/>
        <v>-100</v>
      </c>
    </row>
    <row r="24" spans="1:6" ht="21" customHeight="1" hidden="1">
      <c r="A24" s="30" t="s">
        <v>116</v>
      </c>
      <c r="B24" s="28"/>
      <c r="C24" s="28"/>
      <c r="D24" s="36" t="e">
        <f t="shared" si="0"/>
        <v>#DIV/0!</v>
      </c>
      <c r="E24" s="28">
        <v>775</v>
      </c>
      <c r="F24" s="36">
        <f t="shared" si="1"/>
        <v>-100</v>
      </c>
    </row>
    <row r="25" spans="1:6" ht="21" customHeight="1" hidden="1">
      <c r="A25" s="30" t="s">
        <v>117</v>
      </c>
      <c r="B25" s="28"/>
      <c r="C25" s="28"/>
      <c r="D25" s="36" t="e">
        <f t="shared" si="0"/>
        <v>#DIV/0!</v>
      </c>
      <c r="E25" s="28"/>
      <c r="F25" s="36" t="e">
        <f t="shared" si="1"/>
        <v>#DIV/0!</v>
      </c>
    </row>
    <row r="26" spans="1:6" ht="21" customHeight="1" hidden="1">
      <c r="A26" s="30" t="s">
        <v>118</v>
      </c>
      <c r="B26" s="28">
        <v>60</v>
      </c>
      <c r="C26" s="28"/>
      <c r="D26" s="36">
        <f t="shared" si="0"/>
        <v>0</v>
      </c>
      <c r="E26" s="28">
        <v>6</v>
      </c>
      <c r="F26" s="36">
        <f t="shared" si="1"/>
        <v>-100</v>
      </c>
    </row>
    <row r="27" spans="1:6" ht="21" customHeight="1" hidden="1">
      <c r="A27" s="30" t="s">
        <v>119</v>
      </c>
      <c r="B27" s="28"/>
      <c r="C27" s="28"/>
      <c r="D27" s="36" t="e">
        <f t="shared" si="0"/>
        <v>#DIV/0!</v>
      </c>
      <c r="E27" s="28">
        <v>100</v>
      </c>
      <c r="F27" s="36">
        <f t="shared" si="1"/>
        <v>-100</v>
      </c>
    </row>
    <row r="28" spans="1:6" ht="21" customHeight="1">
      <c r="A28" s="30" t="s">
        <v>121</v>
      </c>
      <c r="B28" s="28">
        <f>2074+5000</f>
        <v>7074</v>
      </c>
      <c r="C28" s="28">
        <f>811+5664</f>
        <v>6475</v>
      </c>
      <c r="D28" s="36">
        <f t="shared" si="0"/>
        <v>91.53237206672321</v>
      </c>
      <c r="E28" s="28">
        <v>4450</v>
      </c>
      <c r="F28" s="36">
        <f t="shared" si="1"/>
        <v>45.50561797752809</v>
      </c>
    </row>
    <row r="29" spans="1:6" ht="21" customHeight="1">
      <c r="A29" s="30" t="s">
        <v>120</v>
      </c>
      <c r="B29" s="28">
        <v>1251</v>
      </c>
      <c r="C29" s="28">
        <v>281</v>
      </c>
      <c r="D29" s="36">
        <f t="shared" si="0"/>
        <v>22.46203037569944</v>
      </c>
      <c r="E29" s="28">
        <v>313</v>
      </c>
      <c r="F29" s="36">
        <f t="shared" si="1"/>
        <v>-10.223642172523967</v>
      </c>
    </row>
    <row r="30" spans="1:6" ht="21" customHeight="1">
      <c r="A30" s="30" t="s">
        <v>166</v>
      </c>
      <c r="B30" s="28">
        <v>702</v>
      </c>
      <c r="C30" s="28">
        <f>1015+31</f>
        <v>1046</v>
      </c>
      <c r="D30" s="36">
        <f>+C30/B30*100</f>
        <v>149.00284900284902</v>
      </c>
      <c r="E30" s="28"/>
      <c r="F30" s="36" t="e">
        <f t="shared" si="1"/>
        <v>#DIV/0!</v>
      </c>
    </row>
    <row r="32" ht="14.25">
      <c r="B32" s="58"/>
    </row>
  </sheetData>
  <sheetProtection/>
  <mergeCells count="2">
    <mergeCell ref="A1:F1"/>
    <mergeCell ref="D3:F3"/>
  </mergeCells>
  <printOptions horizontalCentered="1"/>
  <pageMargins left="0.984251968503937" right="0.5511811023622047" top="1.3779527559055118" bottom="0.7874015748031497" header="0.35433070866141736" footer="0.4724409448818898"/>
  <pageSetup errors="blank" firstPageNumber="10" useFirstPageNumber="1" horizontalDpi="600" verticalDpi="6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pane xSplit="1" ySplit="4" topLeftCell="B10" activePane="bottomRight" state="frozen"/>
      <selection pane="topLeft" activeCell="B5" sqref="B5:F32"/>
      <selection pane="topRight" activeCell="B5" sqref="B5:F32"/>
      <selection pane="bottomLeft" activeCell="B5" sqref="B5:F32"/>
      <selection pane="bottomRight" activeCell="H20" sqref="H20"/>
    </sheetView>
  </sheetViews>
  <sheetFormatPr defaultColWidth="9.00390625" defaultRowHeight="14.25"/>
  <cols>
    <col min="1" max="1" width="31.00390625" style="20" customWidth="1"/>
    <col min="2" max="2" width="9.25390625" style="20" customWidth="1"/>
    <col min="3" max="3" width="10.50390625" style="20" customWidth="1"/>
    <col min="4" max="4" width="10.75390625" style="20" customWidth="1"/>
    <col min="5" max="5" width="9.00390625" style="20" hidden="1" customWidth="1"/>
    <col min="6" max="6" width="9.375" style="20" customWidth="1"/>
    <col min="7" max="16384" width="9.00390625" style="20" customWidth="1"/>
  </cols>
  <sheetData>
    <row r="1" spans="1:6" ht="47.25" customHeight="1">
      <c r="A1" s="74" t="s">
        <v>177</v>
      </c>
      <c r="B1" s="74"/>
      <c r="C1" s="74"/>
      <c r="D1" s="74"/>
      <c r="E1" s="74"/>
      <c r="F1" s="74"/>
    </row>
    <row r="2" spans="1:6" ht="21.75" customHeight="1" hidden="1">
      <c r="A2" s="42"/>
      <c r="B2" s="42"/>
      <c r="C2" s="42"/>
      <c r="D2" s="42"/>
      <c r="E2" s="42"/>
      <c r="F2" s="42"/>
    </row>
    <row r="3" spans="1:5" ht="24" customHeight="1">
      <c r="A3" s="21"/>
      <c r="D3" s="22" t="s">
        <v>88</v>
      </c>
      <c r="E3" s="22"/>
    </row>
    <row r="4" spans="1:6" ht="47.25" customHeight="1">
      <c r="A4" s="44" t="s">
        <v>141</v>
      </c>
      <c r="B4" s="45" t="s">
        <v>54</v>
      </c>
      <c r="C4" s="45" t="s">
        <v>179</v>
      </c>
      <c r="D4" s="53" t="s">
        <v>48</v>
      </c>
      <c r="E4" s="45" t="s">
        <v>180</v>
      </c>
      <c r="F4" s="45" t="s">
        <v>57</v>
      </c>
    </row>
    <row r="5" spans="1:6" ht="30" customHeight="1">
      <c r="A5" s="46" t="s">
        <v>142</v>
      </c>
      <c r="B5" s="48">
        <f>SUM(B6:B12)</f>
        <v>229728</v>
      </c>
      <c r="C5" s="48">
        <f>SUM(C6:C12)</f>
        <v>201557</v>
      </c>
      <c r="D5" s="49">
        <f>C5/B5*100</f>
        <v>87.7372370803733</v>
      </c>
      <c r="E5" s="48">
        <f>SUM(E6:E12)</f>
        <v>183921</v>
      </c>
      <c r="F5" s="49">
        <v>21.39</v>
      </c>
    </row>
    <row r="6" spans="1:6" ht="30" customHeight="1">
      <c r="A6" s="47" t="s">
        <v>144</v>
      </c>
      <c r="B6" s="50">
        <v>92433</v>
      </c>
      <c r="C6" s="50">
        <v>82252</v>
      </c>
      <c r="D6" s="51">
        <f aca="true" t="shared" si="0" ref="D6:D20">C6/B6*100</f>
        <v>88.98553546893424</v>
      </c>
      <c r="E6" s="50">
        <v>72687</v>
      </c>
      <c r="F6" s="51">
        <v>44.56</v>
      </c>
    </row>
    <row r="7" spans="1:6" ht="30" customHeight="1">
      <c r="A7" s="47" t="s">
        <v>145</v>
      </c>
      <c r="B7" s="50">
        <v>5696</v>
      </c>
      <c r="C7" s="50">
        <v>4842</v>
      </c>
      <c r="D7" s="51">
        <f t="shared" si="0"/>
        <v>85.0070224719101</v>
      </c>
      <c r="E7" s="50">
        <v>6695</v>
      </c>
      <c r="F7" s="51">
        <v>-6.35</v>
      </c>
    </row>
    <row r="8" spans="1:6" ht="30" customHeight="1">
      <c r="A8" s="47" t="s">
        <v>146</v>
      </c>
      <c r="B8" s="50">
        <v>34582</v>
      </c>
      <c r="C8" s="50">
        <v>31025</v>
      </c>
      <c r="D8" s="51">
        <f t="shared" si="0"/>
        <v>89.71430223815858</v>
      </c>
      <c r="E8" s="50">
        <v>31551</v>
      </c>
      <c r="F8" s="51">
        <v>26.54</v>
      </c>
    </row>
    <row r="9" spans="1:6" ht="30" customHeight="1">
      <c r="A9" s="47" t="s">
        <v>147</v>
      </c>
      <c r="B9" s="50">
        <v>3697</v>
      </c>
      <c r="C9" s="50">
        <v>2420</v>
      </c>
      <c r="D9" s="51">
        <f t="shared" si="0"/>
        <v>65.45847984852583</v>
      </c>
      <c r="E9" s="50">
        <v>2610</v>
      </c>
      <c r="F9" s="51">
        <v>12.65</v>
      </c>
    </row>
    <row r="10" spans="1:6" ht="30" customHeight="1">
      <c r="A10" s="47" t="s">
        <v>148</v>
      </c>
      <c r="B10" s="50">
        <v>1648</v>
      </c>
      <c r="C10" s="50">
        <v>1621</v>
      </c>
      <c r="D10" s="51">
        <f t="shared" si="0"/>
        <v>98.3616504854369</v>
      </c>
      <c r="E10" s="50">
        <v>1552</v>
      </c>
      <c r="F10" s="51">
        <v>32.69</v>
      </c>
    </row>
    <row r="11" spans="1:6" ht="30" customHeight="1">
      <c r="A11" s="47" t="s">
        <v>149</v>
      </c>
      <c r="B11" s="50">
        <v>32476</v>
      </c>
      <c r="C11" s="50">
        <v>20893</v>
      </c>
      <c r="D11" s="51">
        <f t="shared" si="0"/>
        <v>64.3336617810075</v>
      </c>
      <c r="E11" s="50">
        <v>24700</v>
      </c>
      <c r="F11" s="51">
        <v>-10.99</v>
      </c>
    </row>
    <row r="12" spans="1:6" ht="30" customHeight="1">
      <c r="A12" s="47" t="s">
        <v>150</v>
      </c>
      <c r="B12" s="50">
        <v>59196</v>
      </c>
      <c r="C12" s="50">
        <v>58504</v>
      </c>
      <c r="D12" s="51">
        <f t="shared" si="0"/>
        <v>98.83100209473614</v>
      </c>
      <c r="E12" s="50">
        <v>44126</v>
      </c>
      <c r="F12" s="51">
        <v>11.19</v>
      </c>
    </row>
    <row r="13" spans="1:6" ht="30" customHeight="1">
      <c r="A13" s="46" t="s">
        <v>143</v>
      </c>
      <c r="B13" s="48">
        <f>SUM(B14:B20)</f>
        <v>213322</v>
      </c>
      <c r="C13" s="48">
        <f>SUM(C14:C20)</f>
        <v>216983</v>
      </c>
      <c r="D13" s="49">
        <f t="shared" si="0"/>
        <v>101.71618492232399</v>
      </c>
      <c r="E13" s="48">
        <f>SUM(E14:E20)</f>
        <v>166569</v>
      </c>
      <c r="F13" s="49">
        <v>50.83</v>
      </c>
    </row>
    <row r="14" spans="1:6" ht="30" customHeight="1">
      <c r="A14" s="47" t="s">
        <v>144</v>
      </c>
      <c r="B14" s="50">
        <v>104677</v>
      </c>
      <c r="C14" s="50">
        <v>120747</v>
      </c>
      <c r="D14" s="51">
        <f t="shared" si="0"/>
        <v>115.35198754263114</v>
      </c>
      <c r="E14" s="50">
        <v>81733</v>
      </c>
      <c r="F14" s="51">
        <v>68.14</v>
      </c>
    </row>
    <row r="15" spans="1:6" ht="30" customHeight="1">
      <c r="A15" s="47" t="s">
        <v>145</v>
      </c>
      <c r="B15" s="50">
        <v>2823</v>
      </c>
      <c r="C15" s="50">
        <v>2769</v>
      </c>
      <c r="D15" s="51">
        <f t="shared" si="0"/>
        <v>98.08714133900106</v>
      </c>
      <c r="E15" s="50">
        <v>1757</v>
      </c>
      <c r="F15" s="51">
        <v>142.68</v>
      </c>
    </row>
    <row r="16" spans="1:6" ht="30" customHeight="1">
      <c r="A16" s="47" t="s">
        <v>146</v>
      </c>
      <c r="B16" s="50">
        <v>30138</v>
      </c>
      <c r="C16" s="50">
        <v>31613</v>
      </c>
      <c r="D16" s="51">
        <f t="shared" si="0"/>
        <v>104.89415356028933</v>
      </c>
      <c r="E16" s="50">
        <v>25630</v>
      </c>
      <c r="F16" s="51">
        <v>58.22</v>
      </c>
    </row>
    <row r="17" spans="1:6" ht="30" customHeight="1">
      <c r="A17" s="47" t="s">
        <v>147</v>
      </c>
      <c r="B17" s="50">
        <v>3737</v>
      </c>
      <c r="C17" s="50">
        <v>3636</v>
      </c>
      <c r="D17" s="51">
        <f t="shared" si="0"/>
        <v>97.2972972972973</v>
      </c>
      <c r="E17" s="50">
        <v>3620</v>
      </c>
      <c r="F17" s="51">
        <v>52.2</v>
      </c>
    </row>
    <row r="18" spans="1:6" ht="30" customHeight="1">
      <c r="A18" s="47" t="s">
        <v>148</v>
      </c>
      <c r="B18" s="50">
        <v>384</v>
      </c>
      <c r="C18" s="50">
        <v>507</v>
      </c>
      <c r="D18" s="51">
        <f t="shared" si="0"/>
        <v>132.03125</v>
      </c>
      <c r="E18" s="50">
        <v>198</v>
      </c>
      <c r="F18" s="51">
        <v>-23.72</v>
      </c>
    </row>
    <row r="19" spans="1:6" ht="30" customHeight="1">
      <c r="A19" s="47" t="s">
        <v>149</v>
      </c>
      <c r="B19" s="50">
        <v>17979</v>
      </c>
      <c r="C19" s="50">
        <v>15048</v>
      </c>
      <c r="D19" s="51">
        <f t="shared" si="0"/>
        <v>83.69764725513099</v>
      </c>
      <c r="E19" s="50">
        <v>11749</v>
      </c>
      <c r="F19" s="51">
        <v>2.42</v>
      </c>
    </row>
    <row r="20" spans="1:6" ht="30" customHeight="1">
      <c r="A20" s="47" t="s">
        <v>150</v>
      </c>
      <c r="B20" s="50">
        <v>53584</v>
      </c>
      <c r="C20" s="50">
        <v>42663</v>
      </c>
      <c r="D20" s="51">
        <f t="shared" si="0"/>
        <v>79.61891609435654</v>
      </c>
      <c r="E20" s="50">
        <v>41882</v>
      </c>
      <c r="F20" s="51">
        <v>28.59</v>
      </c>
    </row>
  </sheetData>
  <sheetProtection/>
  <mergeCells count="1">
    <mergeCell ref="A1:F1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1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zoomScalePageLayoutView="0" workbookViewId="0" topLeftCell="A14">
      <selection activeCell="G6" sqref="G6"/>
    </sheetView>
  </sheetViews>
  <sheetFormatPr defaultColWidth="9.00390625" defaultRowHeight="14.25"/>
  <cols>
    <col min="1" max="1" width="32.625" style="8" customWidth="1"/>
    <col min="2" max="3" width="10.625" style="8" customWidth="1"/>
    <col min="4" max="4" width="10.25390625" style="8" customWidth="1"/>
    <col min="5" max="5" width="10.625" style="8" hidden="1" customWidth="1"/>
    <col min="6" max="6" width="9.50390625" style="8" customWidth="1"/>
    <col min="7" max="16384" width="9.00390625" style="4" customWidth="1"/>
  </cols>
  <sheetData>
    <row r="1" spans="1:6" ht="30" customHeight="1">
      <c r="A1" s="71" t="s">
        <v>167</v>
      </c>
      <c r="B1" s="71"/>
      <c r="C1" s="71"/>
      <c r="D1" s="71"/>
      <c r="E1" s="71"/>
      <c r="F1" s="71"/>
    </row>
    <row r="2" spans="1:6" ht="20.2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72" t="s">
        <v>45</v>
      </c>
      <c r="E3" s="72"/>
      <c r="F3" s="72"/>
    </row>
    <row r="4" spans="1:6" ht="35.25" customHeight="1">
      <c r="A4" s="1" t="s">
        <v>46</v>
      </c>
      <c r="B4" s="1" t="s">
        <v>64</v>
      </c>
      <c r="C4" s="1" t="s">
        <v>152</v>
      </c>
      <c r="D4" s="1" t="s">
        <v>48</v>
      </c>
      <c r="E4" s="1" t="s">
        <v>56</v>
      </c>
      <c r="F4" s="1" t="s">
        <v>57</v>
      </c>
    </row>
    <row r="5" spans="1:10" s="15" customFormat="1" ht="27.75" customHeight="1">
      <c r="A5" s="13" t="s">
        <v>138</v>
      </c>
      <c r="B5" s="60">
        <f>SUM(B6,B23)</f>
        <v>46000</v>
      </c>
      <c r="C5" s="60">
        <f>SUM(C6,C23)</f>
        <v>36797</v>
      </c>
      <c r="D5" s="14">
        <f aca="true" t="shared" si="0" ref="D5:D30">C5/B5*100</f>
        <v>79.99347826086957</v>
      </c>
      <c r="E5" s="60">
        <f>SUM(E6,E23)</f>
        <v>32516</v>
      </c>
      <c r="F5" s="14">
        <f aca="true" t="shared" si="1" ref="F5:F30">C5/E5*100-100</f>
        <v>13.165826054865292</v>
      </c>
      <c r="I5" s="17"/>
      <c r="J5" s="17"/>
    </row>
    <row r="6" spans="1:6" ht="27.75" customHeight="1">
      <c r="A6" s="9" t="s">
        <v>11</v>
      </c>
      <c r="B6" s="61">
        <f>SUM(B7:B22)</f>
        <v>24400</v>
      </c>
      <c r="C6" s="61">
        <f>SUM(C7:C22)</f>
        <v>18580</v>
      </c>
      <c r="D6" s="10">
        <f t="shared" si="0"/>
        <v>76.14754098360656</v>
      </c>
      <c r="E6" s="61">
        <f>SUM(E7:E22)</f>
        <v>17779</v>
      </c>
      <c r="F6" s="10">
        <f t="shared" si="1"/>
        <v>4.505315259575909</v>
      </c>
    </row>
    <row r="7" spans="1:10" ht="27.75" customHeight="1">
      <c r="A7" s="2" t="s">
        <v>100</v>
      </c>
      <c r="B7" s="62">
        <v>3900</v>
      </c>
      <c r="C7" s="63">
        <v>5430</v>
      </c>
      <c r="D7" s="10">
        <f t="shared" si="0"/>
        <v>139.23076923076923</v>
      </c>
      <c r="E7" s="63">
        <f>2960+485</f>
        <v>3445</v>
      </c>
      <c r="F7" s="10">
        <f t="shared" si="1"/>
        <v>57.619738751814225</v>
      </c>
      <c r="J7" s="8"/>
    </row>
    <row r="8" spans="1:6" ht="27.75" customHeight="1">
      <c r="A8" s="3" t="s">
        <v>1</v>
      </c>
      <c r="B8" s="65">
        <v>8100</v>
      </c>
      <c r="C8" s="63">
        <v>4432</v>
      </c>
      <c r="D8" s="10">
        <f t="shared" si="0"/>
        <v>54.71604938271605</v>
      </c>
      <c r="E8" s="63">
        <f>5666-440</f>
        <v>5226</v>
      </c>
      <c r="F8" s="10">
        <f t="shared" si="1"/>
        <v>-15.193264446995798</v>
      </c>
    </row>
    <row r="9" spans="1:6" ht="27.75" customHeight="1" hidden="1">
      <c r="A9" s="3" t="s">
        <v>13</v>
      </c>
      <c r="B9" s="69"/>
      <c r="C9" s="63">
        <v>-7</v>
      </c>
      <c r="D9" s="10"/>
      <c r="E9" s="63"/>
      <c r="F9" s="10"/>
    </row>
    <row r="10" spans="1:6" ht="27.75" customHeight="1" hidden="1">
      <c r="A10" s="3" t="s">
        <v>14</v>
      </c>
      <c r="B10" s="69"/>
      <c r="C10" s="63"/>
      <c r="D10" s="10" t="e">
        <f t="shared" si="0"/>
        <v>#DIV/0!</v>
      </c>
      <c r="E10" s="63"/>
      <c r="F10" s="10" t="e">
        <f t="shared" si="1"/>
        <v>#DIV/0!</v>
      </c>
    </row>
    <row r="11" spans="1:6" ht="27.75" customHeight="1" hidden="1">
      <c r="A11" s="3" t="s">
        <v>75</v>
      </c>
      <c r="B11" s="69"/>
      <c r="C11" s="63"/>
      <c r="D11" s="10"/>
      <c r="E11" s="63"/>
      <c r="F11" s="10" t="e">
        <f t="shared" si="1"/>
        <v>#DIV/0!</v>
      </c>
    </row>
    <row r="12" spans="1:6" ht="27.75" customHeight="1" hidden="1">
      <c r="A12" s="3" t="s">
        <v>2</v>
      </c>
      <c r="B12" s="69"/>
      <c r="C12" s="63"/>
      <c r="D12" s="10" t="e">
        <f t="shared" si="0"/>
        <v>#DIV/0!</v>
      </c>
      <c r="E12" s="63"/>
      <c r="F12" s="10" t="e">
        <f t="shared" si="1"/>
        <v>#DIV/0!</v>
      </c>
    </row>
    <row r="13" spans="1:6" ht="27.75" customHeight="1" hidden="1">
      <c r="A13" s="3" t="s">
        <v>16</v>
      </c>
      <c r="B13" s="69"/>
      <c r="C13" s="64"/>
      <c r="D13" s="10" t="e">
        <f t="shared" si="0"/>
        <v>#DIV/0!</v>
      </c>
      <c r="E13" s="64"/>
      <c r="F13" s="10" t="e">
        <f t="shared" si="1"/>
        <v>#DIV/0!</v>
      </c>
    </row>
    <row r="14" spans="1:6" ht="27.75" customHeight="1">
      <c r="A14" s="3" t="s">
        <v>3</v>
      </c>
      <c r="B14" s="66">
        <v>5000</v>
      </c>
      <c r="C14" s="64">
        <v>4191</v>
      </c>
      <c r="D14" s="10">
        <f t="shared" si="0"/>
        <v>83.82</v>
      </c>
      <c r="E14" s="64">
        <v>3700</v>
      </c>
      <c r="F14" s="10">
        <f t="shared" si="1"/>
        <v>13.270270270270274</v>
      </c>
    </row>
    <row r="15" spans="1:6" ht="27.75" customHeight="1" hidden="1">
      <c r="A15" s="3" t="s">
        <v>17</v>
      </c>
      <c r="B15" s="69"/>
      <c r="C15" s="64"/>
      <c r="D15" s="10" t="e">
        <f t="shared" si="0"/>
        <v>#DIV/0!</v>
      </c>
      <c r="E15" s="64"/>
      <c r="F15" s="10" t="e">
        <f t="shared" si="1"/>
        <v>#DIV/0!</v>
      </c>
    </row>
    <row r="16" spans="1:6" ht="27.75" customHeight="1" hidden="1">
      <c r="A16" s="3" t="s">
        <v>18</v>
      </c>
      <c r="B16" s="69"/>
      <c r="C16" s="64"/>
      <c r="D16" s="10" t="e">
        <f t="shared" si="0"/>
        <v>#DIV/0!</v>
      </c>
      <c r="E16" s="64"/>
      <c r="F16" s="10" t="e">
        <f t="shared" si="1"/>
        <v>#DIV/0!</v>
      </c>
    </row>
    <row r="17" spans="1:10" ht="27.75" customHeight="1">
      <c r="A17" s="3" t="s">
        <v>19</v>
      </c>
      <c r="B17" s="61">
        <v>2000</v>
      </c>
      <c r="C17" s="64">
        <v>969</v>
      </c>
      <c r="D17" s="10">
        <f t="shared" si="0"/>
        <v>48.449999999999996</v>
      </c>
      <c r="E17" s="64">
        <v>869</v>
      </c>
      <c r="F17" s="10">
        <f t="shared" si="1"/>
        <v>11.507479861910255</v>
      </c>
      <c r="J17" s="8"/>
    </row>
    <row r="18" spans="1:6" ht="27.75" customHeight="1" hidden="1">
      <c r="A18" s="3" t="s">
        <v>20</v>
      </c>
      <c r="B18" s="70"/>
      <c r="C18" s="64"/>
      <c r="D18" s="10" t="e">
        <f t="shared" si="0"/>
        <v>#DIV/0!</v>
      </c>
      <c r="E18" s="64"/>
      <c r="F18" s="10" t="e">
        <f t="shared" si="1"/>
        <v>#DIV/0!</v>
      </c>
    </row>
    <row r="19" spans="1:6" ht="27.75" customHeight="1" hidden="1">
      <c r="A19" s="2" t="s">
        <v>47</v>
      </c>
      <c r="B19" s="65"/>
      <c r="C19" s="63"/>
      <c r="D19" s="10" t="e">
        <f t="shared" si="0"/>
        <v>#DIV/0!</v>
      </c>
      <c r="E19" s="63"/>
      <c r="F19" s="10" t="e">
        <f t="shared" si="1"/>
        <v>#DIV/0!</v>
      </c>
    </row>
    <row r="20" spans="1:6" ht="27.75" customHeight="1" hidden="1">
      <c r="A20" s="2" t="s">
        <v>21</v>
      </c>
      <c r="B20" s="65"/>
      <c r="C20" s="63"/>
      <c r="D20" s="10" t="e">
        <f t="shared" si="0"/>
        <v>#DIV/0!</v>
      </c>
      <c r="E20" s="63"/>
      <c r="F20" s="10" t="e">
        <f t="shared" si="1"/>
        <v>#DIV/0!</v>
      </c>
    </row>
    <row r="21" spans="1:6" ht="27.75" customHeight="1">
      <c r="A21" s="2" t="s">
        <v>22</v>
      </c>
      <c r="B21" s="65">
        <v>4800</v>
      </c>
      <c r="C21" s="63">
        <v>3565</v>
      </c>
      <c r="D21" s="10">
        <f t="shared" si="0"/>
        <v>74.27083333333333</v>
      </c>
      <c r="E21" s="63">
        <v>3932</v>
      </c>
      <c r="F21" s="10">
        <f t="shared" si="1"/>
        <v>-9.333672431332644</v>
      </c>
    </row>
    <row r="22" spans="1:6" ht="27.75" customHeight="1" hidden="1">
      <c r="A22" s="2" t="s">
        <v>23</v>
      </c>
      <c r="B22" s="65">
        <v>600</v>
      </c>
      <c r="C22" s="63"/>
      <c r="D22" s="10"/>
      <c r="E22" s="63">
        <v>607</v>
      </c>
      <c r="F22" s="10">
        <f t="shared" si="1"/>
        <v>-100</v>
      </c>
    </row>
    <row r="23" spans="1:6" ht="27.75" customHeight="1">
      <c r="A23" s="11" t="s">
        <v>24</v>
      </c>
      <c r="B23" s="65">
        <f>SUM(B24:B29)</f>
        <v>21600</v>
      </c>
      <c r="C23" s="65">
        <f>SUM(C24:C30)</f>
        <v>18217</v>
      </c>
      <c r="D23" s="10">
        <f t="shared" si="0"/>
        <v>84.33796296296296</v>
      </c>
      <c r="E23" s="65">
        <f>SUM(E24:E30)</f>
        <v>14737</v>
      </c>
      <c r="F23" s="10">
        <f t="shared" si="1"/>
        <v>23.61403270679243</v>
      </c>
    </row>
    <row r="24" spans="1:6" ht="27.75" customHeight="1">
      <c r="A24" s="2" t="s">
        <v>25</v>
      </c>
      <c r="B24" s="66">
        <v>650</v>
      </c>
      <c r="C24" s="63">
        <v>117</v>
      </c>
      <c r="D24" s="10">
        <f t="shared" si="0"/>
        <v>18</v>
      </c>
      <c r="E24" s="63">
        <v>261</v>
      </c>
      <c r="F24" s="10">
        <f t="shared" si="1"/>
        <v>-55.172413793103445</v>
      </c>
    </row>
    <row r="25" spans="1:6" ht="27.75" customHeight="1">
      <c r="A25" s="3" t="s">
        <v>26</v>
      </c>
      <c r="B25" s="69">
        <v>8300</v>
      </c>
      <c r="C25" s="63">
        <v>5723</v>
      </c>
      <c r="D25" s="10">
        <f t="shared" si="0"/>
        <v>68.95180722891567</v>
      </c>
      <c r="E25" s="63">
        <v>6371</v>
      </c>
      <c r="F25" s="10">
        <f t="shared" si="1"/>
        <v>-10.171087741327895</v>
      </c>
    </row>
    <row r="26" spans="1:6" ht="27.75" customHeight="1">
      <c r="A26" s="2" t="s">
        <v>27</v>
      </c>
      <c r="B26" s="66">
        <v>1400</v>
      </c>
      <c r="C26" s="64">
        <v>477</v>
      </c>
      <c r="D26" s="10">
        <f t="shared" si="0"/>
        <v>34.07142857142857</v>
      </c>
      <c r="E26" s="64">
        <v>1014</v>
      </c>
      <c r="F26" s="10">
        <f t="shared" si="1"/>
        <v>-52.9585798816568</v>
      </c>
    </row>
    <row r="27" spans="1:6" ht="27.75" customHeight="1">
      <c r="A27" s="2" t="s">
        <v>28</v>
      </c>
      <c r="B27" s="66"/>
      <c r="C27" s="64">
        <v>284</v>
      </c>
      <c r="D27" s="10"/>
      <c r="E27" s="64"/>
      <c r="F27" s="10" t="e">
        <f t="shared" si="1"/>
        <v>#DIV/0!</v>
      </c>
    </row>
    <row r="28" spans="1:6" ht="27.75" customHeight="1">
      <c r="A28" s="2" t="s">
        <v>29</v>
      </c>
      <c r="B28" s="66">
        <v>6000</v>
      </c>
      <c r="C28" s="64">
        <v>7951</v>
      </c>
      <c r="D28" s="10">
        <f t="shared" si="0"/>
        <v>132.51666666666665</v>
      </c>
      <c r="E28" s="64">
        <v>4103</v>
      </c>
      <c r="F28" s="10">
        <f t="shared" si="1"/>
        <v>93.78503533999512</v>
      </c>
    </row>
    <row r="29" spans="1:6" ht="27.75" customHeight="1">
      <c r="A29" s="12" t="s">
        <v>30</v>
      </c>
      <c r="B29" s="66">
        <v>5250</v>
      </c>
      <c r="C29" s="66">
        <f>428+158</f>
        <v>586</v>
      </c>
      <c r="D29" s="10">
        <f t="shared" si="0"/>
        <v>11.161904761904761</v>
      </c>
      <c r="E29" s="66">
        <v>119</v>
      </c>
      <c r="F29" s="10">
        <f t="shared" si="1"/>
        <v>392.436974789916</v>
      </c>
    </row>
    <row r="30" spans="1:6" ht="27.75" customHeight="1">
      <c r="A30" s="2" t="s">
        <v>174</v>
      </c>
      <c r="B30" s="66"/>
      <c r="C30" s="66">
        <v>3079</v>
      </c>
      <c r="D30" s="10" t="e">
        <f t="shared" si="0"/>
        <v>#DIV/0!</v>
      </c>
      <c r="E30" s="66">
        <f>2861+8</f>
        <v>2869</v>
      </c>
      <c r="F30" s="10">
        <f t="shared" si="1"/>
        <v>7.319623562216805</v>
      </c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2" useFirstPageNumber="1" horizontalDpi="600" verticalDpi="600" orientation="portrait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G30" sqref="G30"/>
    </sheetView>
  </sheetViews>
  <sheetFormatPr defaultColWidth="9.00390625" defaultRowHeight="14.25"/>
  <cols>
    <col min="1" max="1" width="31.875" style="8" customWidth="1"/>
    <col min="2" max="4" width="10.625" style="8" customWidth="1"/>
    <col min="5" max="5" width="10.625" style="8" hidden="1" customWidth="1"/>
    <col min="6" max="6" width="10.625" style="8" customWidth="1"/>
    <col min="7" max="16384" width="9.00390625" style="4" customWidth="1"/>
  </cols>
  <sheetData>
    <row r="1" spans="1:6" ht="30" customHeight="1">
      <c r="A1" s="71" t="s">
        <v>168</v>
      </c>
      <c r="B1" s="71"/>
      <c r="C1" s="71"/>
      <c r="D1" s="71"/>
      <c r="E1" s="71"/>
      <c r="F1" s="71"/>
    </row>
    <row r="2" spans="1:6" ht="30.75" customHeight="1">
      <c r="A2" s="5"/>
      <c r="B2" s="5"/>
      <c r="C2" s="5"/>
      <c r="D2" s="6"/>
      <c r="E2" s="6"/>
      <c r="F2" s="6"/>
    </row>
    <row r="3" spans="1:6" ht="20.25" customHeight="1">
      <c r="A3" s="7"/>
      <c r="B3" s="7"/>
      <c r="C3" s="7"/>
      <c r="D3" s="72" t="s">
        <v>5</v>
      </c>
      <c r="E3" s="72"/>
      <c r="F3" s="72"/>
    </row>
    <row r="4" spans="1:8" ht="35.25" customHeight="1">
      <c r="A4" s="1" t="s">
        <v>6</v>
      </c>
      <c r="B4" s="1" t="s">
        <v>82</v>
      </c>
      <c r="C4" s="1" t="s">
        <v>152</v>
      </c>
      <c r="D4" s="1" t="s">
        <v>48</v>
      </c>
      <c r="E4" s="1" t="s">
        <v>56</v>
      </c>
      <c r="F4" s="1" t="s">
        <v>7</v>
      </c>
      <c r="H4" s="16"/>
    </row>
    <row r="5" spans="1:8" ht="21.75" customHeight="1">
      <c r="A5" s="9" t="s">
        <v>140</v>
      </c>
      <c r="B5" s="61">
        <f>SUM(B6:B25)</f>
        <v>184018</v>
      </c>
      <c r="C5" s="61">
        <f>SUM(C6:C25)</f>
        <v>151106</v>
      </c>
      <c r="D5" s="10">
        <f aca="true" t="shared" si="0" ref="D5:D25">C5/B5*100</f>
        <v>82.11479311806454</v>
      </c>
      <c r="E5" s="61">
        <f>SUM(E6:E25)</f>
        <v>108575</v>
      </c>
      <c r="F5" s="10">
        <f aca="true" t="shared" si="1" ref="F5:F25">C5/E5*100-100</f>
        <v>39.172000921022345</v>
      </c>
      <c r="H5" s="8"/>
    </row>
    <row r="6" spans="1:8" ht="21.75" customHeight="1">
      <c r="A6" s="2" t="s">
        <v>33</v>
      </c>
      <c r="B6" s="66">
        <v>16076</v>
      </c>
      <c r="C6" s="66">
        <v>13937</v>
      </c>
      <c r="D6" s="10">
        <f t="shared" si="0"/>
        <v>86.69445135605872</v>
      </c>
      <c r="E6" s="66">
        <v>13447</v>
      </c>
      <c r="F6" s="10">
        <f t="shared" si="1"/>
        <v>3.643935450286321</v>
      </c>
      <c r="H6" s="8"/>
    </row>
    <row r="7" spans="1:8" ht="21.75" customHeight="1" hidden="1">
      <c r="A7" s="3" t="s">
        <v>34</v>
      </c>
      <c r="B7" s="66">
        <v>-36600</v>
      </c>
      <c r="C7" s="66">
        <v>0</v>
      </c>
      <c r="D7" s="10"/>
      <c r="E7" s="66">
        <v>0</v>
      </c>
      <c r="F7" s="10"/>
      <c r="H7" s="8"/>
    </row>
    <row r="8" spans="1:8" ht="21.75" customHeight="1">
      <c r="A8" s="3" t="s">
        <v>35</v>
      </c>
      <c r="B8" s="66">
        <v>100</v>
      </c>
      <c r="C8" s="66">
        <v>50</v>
      </c>
      <c r="D8" s="10">
        <f t="shared" si="0"/>
        <v>50</v>
      </c>
      <c r="E8" s="66">
        <v>25</v>
      </c>
      <c r="F8" s="10">
        <f t="shared" si="1"/>
        <v>100</v>
      </c>
      <c r="H8" s="8"/>
    </row>
    <row r="9" spans="1:8" ht="21.75" customHeight="1">
      <c r="A9" s="3" t="s">
        <v>36</v>
      </c>
      <c r="B9" s="66">
        <v>6690</v>
      </c>
      <c r="C9" s="66">
        <v>6663</v>
      </c>
      <c r="D9" s="10">
        <f t="shared" si="0"/>
        <v>99.59641255605382</v>
      </c>
      <c r="E9" s="66">
        <v>4518</v>
      </c>
      <c r="F9" s="10">
        <f t="shared" si="1"/>
        <v>47.47675962815404</v>
      </c>
      <c r="H9" s="8"/>
    </row>
    <row r="10" spans="1:8" ht="21.75" customHeight="1">
      <c r="A10" s="3" t="s">
        <v>37</v>
      </c>
      <c r="B10" s="66">
        <v>13056</v>
      </c>
      <c r="C10" s="66">
        <v>11630</v>
      </c>
      <c r="D10" s="10">
        <f t="shared" si="0"/>
        <v>89.07781862745098</v>
      </c>
      <c r="E10" s="66">
        <v>7759</v>
      </c>
      <c r="F10" s="10">
        <f t="shared" si="1"/>
        <v>49.89044980023198</v>
      </c>
      <c r="H10" s="8"/>
    </row>
    <row r="11" spans="1:8" ht="21.75" customHeight="1">
      <c r="A11" s="3" t="s">
        <v>38</v>
      </c>
      <c r="B11" s="66">
        <v>5326</v>
      </c>
      <c r="C11" s="66">
        <v>2566</v>
      </c>
      <c r="D11" s="10">
        <f t="shared" si="0"/>
        <v>48.178745775441236</v>
      </c>
      <c r="E11" s="66">
        <v>2509</v>
      </c>
      <c r="F11" s="10">
        <f t="shared" si="1"/>
        <v>2.271821442805887</v>
      </c>
      <c r="H11" s="8"/>
    </row>
    <row r="12" spans="1:8" ht="21.75" customHeight="1">
      <c r="A12" s="3" t="s">
        <v>39</v>
      </c>
      <c r="B12" s="66">
        <v>14707</v>
      </c>
      <c r="C12" s="66">
        <v>9241</v>
      </c>
      <c r="D12" s="10">
        <f t="shared" si="0"/>
        <v>62.834024614129326</v>
      </c>
      <c r="E12" s="66">
        <v>6168</v>
      </c>
      <c r="F12" s="10">
        <f t="shared" si="1"/>
        <v>49.82166018158236</v>
      </c>
      <c r="H12" s="8"/>
    </row>
    <row r="13" spans="1:8" ht="21.75" customHeight="1">
      <c r="A13" s="3" t="s">
        <v>40</v>
      </c>
      <c r="B13" s="66">
        <f>59937-4000</f>
        <v>55937</v>
      </c>
      <c r="C13" s="66">
        <v>50770</v>
      </c>
      <c r="D13" s="10">
        <f t="shared" si="0"/>
        <v>90.76282246098289</v>
      </c>
      <c r="E13" s="66">
        <v>34201</v>
      </c>
      <c r="F13" s="10">
        <f t="shared" si="1"/>
        <v>48.44595187275226</v>
      </c>
      <c r="H13" s="8"/>
    </row>
    <row r="14" spans="1:8" ht="21.75" customHeight="1">
      <c r="A14" s="3" t="s">
        <v>41</v>
      </c>
      <c r="B14" s="66">
        <f>18984-4000</f>
        <v>14984</v>
      </c>
      <c r="C14" s="66">
        <v>10203</v>
      </c>
      <c r="D14" s="10">
        <f t="shared" si="0"/>
        <v>68.09263214095034</v>
      </c>
      <c r="E14" s="66">
        <v>8063</v>
      </c>
      <c r="F14" s="10">
        <f t="shared" si="1"/>
        <v>26.540989706064735</v>
      </c>
      <c r="H14" s="8"/>
    </row>
    <row r="15" spans="1:8" ht="21.75" customHeight="1">
      <c r="A15" s="3" t="s">
        <v>73</v>
      </c>
      <c r="B15" s="66">
        <v>10186</v>
      </c>
      <c r="C15" s="66">
        <v>2186</v>
      </c>
      <c r="D15" s="10">
        <f t="shared" si="0"/>
        <v>21.460828588258394</v>
      </c>
      <c r="E15" s="66">
        <v>1664</v>
      </c>
      <c r="F15" s="10">
        <f t="shared" si="1"/>
        <v>31.37019230769232</v>
      </c>
      <c r="H15" s="8"/>
    </row>
    <row r="16" spans="1:8" ht="21.75" customHeight="1">
      <c r="A16" s="3" t="s">
        <v>42</v>
      </c>
      <c r="B16" s="66">
        <v>16601</v>
      </c>
      <c r="C16" s="66">
        <v>5835</v>
      </c>
      <c r="D16" s="10">
        <f t="shared" si="0"/>
        <v>35.148485031022226</v>
      </c>
      <c r="E16" s="66">
        <v>5495</v>
      </c>
      <c r="F16" s="10">
        <f t="shared" si="1"/>
        <v>6.187443130118297</v>
      </c>
      <c r="H16" s="8"/>
    </row>
    <row r="17" spans="1:8" ht="21.75" customHeight="1">
      <c r="A17" s="3" t="s">
        <v>43</v>
      </c>
      <c r="B17" s="66">
        <v>13385</v>
      </c>
      <c r="C17" s="66">
        <v>7781</v>
      </c>
      <c r="D17" s="10">
        <f t="shared" si="0"/>
        <v>58.1322375793799</v>
      </c>
      <c r="E17" s="66">
        <v>8645</v>
      </c>
      <c r="F17" s="10">
        <f t="shared" si="1"/>
        <v>-9.994216310005783</v>
      </c>
      <c r="H17" s="8"/>
    </row>
    <row r="18" spans="1:8" ht="21.75" customHeight="1">
      <c r="A18" s="3" t="s">
        <v>44</v>
      </c>
      <c r="B18" s="66">
        <f>942+4000</f>
        <v>4942</v>
      </c>
      <c r="C18" s="66">
        <v>4716</v>
      </c>
      <c r="D18" s="10">
        <f t="shared" si="0"/>
        <v>95.42695265074869</v>
      </c>
      <c r="E18" s="66">
        <v>2908</v>
      </c>
      <c r="F18" s="10">
        <f t="shared" si="1"/>
        <v>62.17331499312243</v>
      </c>
      <c r="H18" s="8"/>
    </row>
    <row r="19" spans="1:8" ht="21.75" customHeight="1">
      <c r="A19" s="2" t="s">
        <v>60</v>
      </c>
      <c r="B19" s="66">
        <v>26822</v>
      </c>
      <c r="C19" s="66">
        <v>15275</v>
      </c>
      <c r="D19" s="10">
        <f t="shared" si="0"/>
        <v>56.94951905152487</v>
      </c>
      <c r="E19" s="66">
        <v>1031</v>
      </c>
      <c r="F19" s="10">
        <f t="shared" si="1"/>
        <v>1381.5712900096994</v>
      </c>
      <c r="H19" s="8"/>
    </row>
    <row r="20" spans="1:8" ht="21.75" customHeight="1">
      <c r="A20" s="2" t="s">
        <v>61</v>
      </c>
      <c r="B20" s="66">
        <v>4160</v>
      </c>
      <c r="C20" s="66">
        <v>1088</v>
      </c>
      <c r="D20" s="10">
        <f t="shared" si="0"/>
        <v>26.153846153846157</v>
      </c>
      <c r="E20" s="66">
        <v>2912</v>
      </c>
      <c r="F20" s="10">
        <f t="shared" si="1"/>
        <v>-62.637362637362635</v>
      </c>
      <c r="H20" s="8"/>
    </row>
    <row r="21" spans="1:8" ht="21.75" customHeight="1">
      <c r="A21" s="2" t="s">
        <v>62</v>
      </c>
      <c r="B21" s="66">
        <v>2816</v>
      </c>
      <c r="C21" s="66">
        <v>2323</v>
      </c>
      <c r="D21" s="10">
        <f>C21/B21*100</f>
        <v>82.49289772727273</v>
      </c>
      <c r="E21" s="66">
        <v>4376</v>
      </c>
      <c r="F21" s="10">
        <f t="shared" si="1"/>
        <v>-46.91499085923218</v>
      </c>
      <c r="H21" s="8"/>
    </row>
    <row r="22" spans="1:8" ht="21.75" customHeight="1">
      <c r="A22" s="2" t="s">
        <v>63</v>
      </c>
      <c r="B22" s="66">
        <f>1055+4000</f>
        <v>5055</v>
      </c>
      <c r="C22" s="66">
        <v>5087</v>
      </c>
      <c r="D22" s="10">
        <f>C22/B22*100</f>
        <v>100.63303659742829</v>
      </c>
      <c r="E22" s="66">
        <v>1713</v>
      </c>
      <c r="F22" s="10">
        <f t="shared" si="1"/>
        <v>196.96438995913599</v>
      </c>
      <c r="H22" s="8"/>
    </row>
    <row r="23" spans="1:8" ht="21.75" customHeight="1">
      <c r="A23" s="2" t="s">
        <v>55</v>
      </c>
      <c r="B23" s="66">
        <v>3701</v>
      </c>
      <c r="C23" s="66">
        <v>842</v>
      </c>
      <c r="D23" s="10">
        <f>C23/B23*100</f>
        <v>22.750607943798972</v>
      </c>
      <c r="E23" s="66">
        <v>334</v>
      </c>
      <c r="F23" s="10">
        <f t="shared" si="1"/>
        <v>152.09580838323356</v>
      </c>
      <c r="H23" s="8"/>
    </row>
    <row r="24" spans="1:6" ht="21.75" customHeight="1">
      <c r="A24" s="2" t="s">
        <v>4</v>
      </c>
      <c r="B24" s="66">
        <f>5684-1000</f>
        <v>4684</v>
      </c>
      <c r="C24" s="66">
        <v>113</v>
      </c>
      <c r="D24" s="10">
        <f t="shared" si="0"/>
        <v>2.412467976088813</v>
      </c>
      <c r="E24" s="66">
        <v>2807</v>
      </c>
      <c r="F24" s="10">
        <f t="shared" si="1"/>
        <v>-95.9743498396865</v>
      </c>
    </row>
    <row r="25" spans="1:8" ht="21.75" customHeight="1">
      <c r="A25" s="2" t="s">
        <v>77</v>
      </c>
      <c r="B25" s="66">
        <f>390+1000</f>
        <v>1390</v>
      </c>
      <c r="C25" s="66">
        <v>800</v>
      </c>
      <c r="D25" s="10">
        <f t="shared" si="0"/>
        <v>57.55395683453237</v>
      </c>
      <c r="E25" s="66">
        <v>0</v>
      </c>
      <c r="F25" s="10"/>
      <c r="H25" s="8"/>
    </row>
  </sheetData>
  <sheetProtection/>
  <mergeCells count="2">
    <mergeCell ref="A1:F1"/>
    <mergeCell ref="D3:F3"/>
  </mergeCells>
  <printOptions horizontalCentered="1" verticalCentered="1"/>
  <pageMargins left="0.984251968503937" right="0.5511811023622047" top="0.7086614173228347" bottom="0.7874015748031497" header="0.35433070866141736" footer="0.4724409448818898"/>
  <pageSetup errors="blank" firstPageNumber="13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孟祥</cp:lastModifiedBy>
  <cp:lastPrinted>2016-11-08T01:01:12Z</cp:lastPrinted>
  <dcterms:created xsi:type="dcterms:W3CDTF">2003-12-23T02:20:33Z</dcterms:created>
  <dcterms:modified xsi:type="dcterms:W3CDTF">2017-01-10T06:57:54Z</dcterms:modified>
  <cp:category/>
  <cp:version/>
  <cp:contentType/>
  <cp:contentStatus/>
</cp:coreProperties>
</file>